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Piotr Sokołowski\Documents\Pobrane\"/>
    </mc:Choice>
  </mc:AlternateContent>
  <xr:revisionPtr revIDLastSave="0" documentId="8_{BBFE82B2-02F0-402F-A0C2-1CB95B72017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bumistrz" sheetId="2" r:id="rId2"/>
    <sheet name="działania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7" i="1" l="1"/>
  <c r="L37" i="1" s="1"/>
  <c r="K35" i="1"/>
  <c r="K30" i="1"/>
  <c r="K28" i="1"/>
  <c r="K23" i="1"/>
  <c r="L23" i="1" s="1"/>
  <c r="K21" i="1"/>
  <c r="K16" i="1"/>
  <c r="L16" i="1" s="1"/>
  <c r="K14" i="1"/>
  <c r="K9" i="1"/>
  <c r="L9" i="1" s="1"/>
  <c r="K7" i="1"/>
  <c r="P37" i="1"/>
  <c r="P35" i="1"/>
  <c r="Q35" i="1" s="1"/>
  <c r="P30" i="1"/>
  <c r="P28" i="1"/>
  <c r="Q28" i="1" s="1"/>
  <c r="P23" i="1"/>
  <c r="P21" i="1"/>
  <c r="Q21" i="1" s="1"/>
  <c r="P16" i="1"/>
  <c r="P14" i="1"/>
  <c r="Q14" i="1" s="1"/>
  <c r="P9" i="1"/>
  <c r="P7" i="1"/>
  <c r="Q7" i="1" s="1"/>
  <c r="U37" i="1"/>
  <c r="U35" i="1"/>
  <c r="V35" i="1" s="1"/>
  <c r="U30" i="1"/>
  <c r="U28" i="1"/>
  <c r="V28" i="1" s="1"/>
  <c r="U23" i="1"/>
  <c r="U21" i="1"/>
  <c r="V21" i="1" s="1"/>
  <c r="U16" i="1"/>
  <c r="U14" i="1"/>
  <c r="V14" i="1" s="1"/>
  <c r="U9" i="1"/>
  <c r="U7" i="1"/>
  <c r="V7" i="1" s="1"/>
  <c r="Z37" i="1"/>
  <c r="Z35" i="1"/>
  <c r="AA35" i="1" s="1"/>
  <c r="Z30" i="1"/>
  <c r="Z28" i="1"/>
  <c r="Z23" i="1"/>
  <c r="Z21" i="1"/>
  <c r="AA21" i="1" s="1"/>
  <c r="Z16" i="1"/>
  <c r="Z14" i="1"/>
  <c r="AA14" i="1" s="1"/>
  <c r="Z9" i="1"/>
  <c r="Z7" i="1"/>
  <c r="AA7" i="1" s="1"/>
  <c r="AC17" i="1"/>
  <c r="AI16" i="1"/>
  <c r="AH16" i="1"/>
  <c r="Y16" i="1"/>
  <c r="T16" i="1"/>
  <c r="O16" i="1"/>
  <c r="AI15" i="1"/>
  <c r="AH15" i="1"/>
  <c r="L15" i="1"/>
  <c r="AI14" i="1"/>
  <c r="AH14" i="1"/>
  <c r="J14" i="1"/>
  <c r="E14" i="1"/>
  <c r="AC38" i="1"/>
  <c r="AI37" i="1"/>
  <c r="AH37" i="1"/>
  <c r="AK37" i="1" s="1"/>
  <c r="Y37" i="1"/>
  <c r="T37" i="1"/>
  <c r="V37" i="1" s="1"/>
  <c r="O37" i="1"/>
  <c r="AI36" i="1"/>
  <c r="AH36" i="1"/>
  <c r="L36" i="1"/>
  <c r="AI35" i="1"/>
  <c r="AH35" i="1"/>
  <c r="J35" i="1"/>
  <c r="L35" i="1" s="1"/>
  <c r="E35" i="1"/>
  <c r="AC31" i="1"/>
  <c r="AI30" i="1"/>
  <c r="AH30" i="1"/>
  <c r="Y30" i="1"/>
  <c r="T30" i="1"/>
  <c r="O30" i="1"/>
  <c r="L30" i="1"/>
  <c r="AI29" i="1"/>
  <c r="AH29" i="1"/>
  <c r="L29" i="1"/>
  <c r="AI28" i="1"/>
  <c r="AH28" i="1"/>
  <c r="AA28" i="1"/>
  <c r="J28" i="1"/>
  <c r="E28" i="1"/>
  <c r="AI23" i="1"/>
  <c r="AI22" i="1"/>
  <c r="AI21" i="1"/>
  <c r="AH23" i="1"/>
  <c r="AH22" i="1"/>
  <c r="AH21" i="1"/>
  <c r="AC24" i="1"/>
  <c r="Y23" i="1"/>
  <c r="T23" i="1"/>
  <c r="O23" i="1"/>
  <c r="L22" i="1"/>
  <c r="J21" i="1"/>
  <c r="E21" i="1"/>
  <c r="AK8" i="1"/>
  <c r="AK9" i="1"/>
  <c r="AK7" i="1"/>
  <c r="AC10" i="1"/>
  <c r="Y9" i="1"/>
  <c r="O9" i="1"/>
  <c r="T9" i="1"/>
  <c r="L8" i="1"/>
  <c r="J7" i="1"/>
  <c r="E8" i="1"/>
  <c r="E7" i="1"/>
  <c r="L14" i="1" l="1"/>
  <c r="L17" i="1" s="1"/>
  <c r="L28" i="1"/>
  <c r="L7" i="1"/>
  <c r="L21" i="1"/>
  <c r="L24" i="1" s="1"/>
  <c r="Q9" i="1"/>
  <c r="Q10" i="1" s="1"/>
  <c r="Q30" i="1"/>
  <c r="Q31" i="1" s="1"/>
  <c r="Q37" i="1"/>
  <c r="Q38" i="1" s="1"/>
  <c r="Q23" i="1"/>
  <c r="Q24" i="1" s="1"/>
  <c r="Q16" i="1"/>
  <c r="Q17" i="1" s="1"/>
  <c r="V30" i="1"/>
  <c r="V31" i="1" s="1"/>
  <c r="V23" i="1"/>
  <c r="V24" i="1" s="1"/>
  <c r="V16" i="1"/>
  <c r="V17" i="1" s="1"/>
  <c r="V9" i="1"/>
  <c r="V10" i="1" s="1"/>
  <c r="AA37" i="1"/>
  <c r="AA38" i="1" s="1"/>
  <c r="AA30" i="1"/>
  <c r="AA31" i="1" s="1"/>
  <c r="AA23" i="1"/>
  <c r="AA16" i="1"/>
  <c r="AA17" i="1" s="1"/>
  <c r="AA9" i="1"/>
  <c r="AA10" i="1" s="1"/>
  <c r="AK16" i="1"/>
  <c r="V38" i="1"/>
  <c r="L31" i="1"/>
  <c r="AK35" i="1"/>
  <c r="AK15" i="1"/>
  <c r="AK14" i="1"/>
  <c r="AK30" i="1"/>
  <c r="L10" i="1"/>
  <c r="AK21" i="1"/>
  <c r="AK29" i="1"/>
  <c r="L38" i="1"/>
  <c r="AK36" i="1"/>
  <c r="AK22" i="1"/>
  <c r="AA24" i="1"/>
  <c r="AK28" i="1"/>
  <c r="AK23" i="1"/>
  <c r="AK10" i="1"/>
  <c r="E10" i="1"/>
  <c r="AK38" i="1" l="1"/>
  <c r="F38" i="1" s="1"/>
  <c r="E38" i="1" s="1"/>
  <c r="B36" i="1" s="1"/>
  <c r="A36" i="1" s="1"/>
  <c r="AK17" i="1"/>
  <c r="F17" i="1" s="1"/>
  <c r="E17" i="1" s="1"/>
  <c r="D15" i="1" s="1"/>
  <c r="C12" i="1" s="1"/>
  <c r="AK31" i="1"/>
  <c r="F31" i="1" s="1"/>
  <c r="E31" i="1" s="1"/>
  <c r="B29" i="1" s="1"/>
  <c r="A29" i="1" s="1"/>
  <c r="AK24" i="1"/>
  <c r="F24" i="1" s="1"/>
  <c r="E24" i="1" s="1"/>
  <c r="B22" i="1" s="1"/>
  <c r="A22" i="1" s="1"/>
  <c r="F10" i="1"/>
  <c r="G10" i="1" s="1"/>
  <c r="G31" i="1" l="1"/>
  <c r="G17" i="1"/>
  <c r="G38" i="1"/>
  <c r="E15" i="1"/>
  <c r="E36" i="1"/>
  <c r="E29" i="1"/>
  <c r="E22" i="1"/>
  <c r="G24" i="1"/>
</calcChain>
</file>

<file path=xl/sharedStrings.xml><?xml version="1.0" encoding="utf-8"?>
<sst xmlns="http://schemas.openxmlformats.org/spreadsheetml/2006/main" count="218" uniqueCount="28">
  <si>
    <t>liczba osób</t>
  </si>
  <si>
    <t>miesiące</t>
  </si>
  <si>
    <t>stawka</t>
  </si>
  <si>
    <t>dochód</t>
  </si>
  <si>
    <t>transport</t>
  </si>
  <si>
    <t>zmieszane</t>
  </si>
  <si>
    <t>ilość Mg</t>
  </si>
  <si>
    <t>suma</t>
  </si>
  <si>
    <t>zagospodarowanie</t>
  </si>
  <si>
    <t>bio</t>
  </si>
  <si>
    <t>segregowane</t>
  </si>
  <si>
    <t>wielkogabarytowe</t>
  </si>
  <si>
    <t>PSZOK</t>
  </si>
  <si>
    <t>pozostałe</t>
  </si>
  <si>
    <t>zwolnienia</t>
  </si>
  <si>
    <t>KDR</t>
  </si>
  <si>
    <t>OPS</t>
  </si>
  <si>
    <t>Kompostowanie</t>
  </si>
  <si>
    <t>ilość</t>
  </si>
  <si>
    <t>zwolnienie</t>
  </si>
  <si>
    <t>ilość miesięcy</t>
  </si>
  <si>
    <t>Deficyt</t>
  </si>
  <si>
    <t>Wydatki suma</t>
  </si>
  <si>
    <t>liczba osób do systemu</t>
  </si>
  <si>
    <t xml:space="preserve">Realnie </t>
  </si>
  <si>
    <t>Amnestia</t>
  </si>
  <si>
    <t>Promocja niższej stawki 2021</t>
  </si>
  <si>
    <t>Edukacja dla zmniejszenia ilości odpadów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</si>
</sst>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1" xfId="0" applyNumberFormat="1" applyBorder="1"/>
    <xf numFmtId="0" fontId="0" fillId="0" borderId="0" xfId="0" applyAlignment="1">
      <alignment wrapText="1"/>
    </xf>
    <xf numFmtId="164" fontId="1" fillId="0" borderId="1" xfId="0" applyNumberFormat="1" applyFont="1" applyBorder="1"/>
    <xf numFmtId="0" fontId="0" fillId="3" borderId="1" xfId="0" applyFill="1" applyBorder="1" applyAlignment="1">
      <alignment wrapText="1"/>
    </xf>
    <xf numFmtId="0" fontId="2" fillId="4" borderId="1" xfId="0" applyFont="1" applyFill="1" applyBorder="1"/>
    <xf numFmtId="164" fontId="2" fillId="4" borderId="1" xfId="0" applyNumberFormat="1" applyFon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0" fillId="0" borderId="1" xfId="0" applyFill="1" applyBorder="1"/>
    <xf numFmtId="6" fontId="5" fillId="2" borderId="0" xfId="0" applyNumberFormat="1" applyFont="1" applyFill="1"/>
    <xf numFmtId="164" fontId="3" fillId="0" borderId="1" xfId="0" applyNumberFormat="1" applyFont="1" applyBorder="1"/>
    <xf numFmtId="164" fontId="6" fillId="5" borderId="1" xfId="0" applyNumberFormat="1" applyFont="1" applyFill="1" applyBorder="1"/>
    <xf numFmtId="164" fontId="7" fillId="5" borderId="1" xfId="0" applyNumberFormat="1" applyFont="1" applyFill="1" applyBorder="1"/>
    <xf numFmtId="0" fontId="0" fillId="7" borderId="1" xfId="0" applyFill="1" applyBorder="1"/>
    <xf numFmtId="3" fontId="0" fillId="7" borderId="1" xfId="0" applyNumberFormat="1" applyFill="1" applyBorder="1"/>
    <xf numFmtId="164" fontId="0" fillId="7" borderId="1" xfId="0" applyNumberFormat="1" applyFill="1" applyBorder="1"/>
    <xf numFmtId="0" fontId="0" fillId="8" borderId="0" xfId="0" applyFill="1"/>
    <xf numFmtId="6" fontId="5" fillId="8" borderId="0" xfId="0" applyNumberFormat="1" applyFont="1" applyFill="1"/>
    <xf numFmtId="0" fontId="4" fillId="8" borderId="0" xfId="0" applyFont="1" applyFill="1"/>
    <xf numFmtId="0" fontId="2" fillId="8" borderId="0" xfId="0" applyFont="1" applyFill="1"/>
    <xf numFmtId="0" fontId="0" fillId="8" borderId="0" xfId="0" applyFill="1" applyAlignment="1">
      <alignment wrapText="1"/>
    </xf>
    <xf numFmtId="3" fontId="0" fillId="8" borderId="0" xfId="0" applyNumberFormat="1" applyFill="1"/>
  </cellXfs>
  <cellStyles count="1"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1"/>
  <sheetViews>
    <sheetView tabSelected="1" workbookViewId="0">
      <pane xSplit="7" topLeftCell="H1" activePane="topRight" state="frozen"/>
      <selection pane="topRight" activeCell="A22" sqref="A22"/>
    </sheetView>
  </sheetViews>
  <sheetFormatPr defaultRowHeight="15" x14ac:dyDescent="0.25"/>
  <cols>
    <col min="1" max="1" width="7.5703125" customWidth="1"/>
    <col min="2" max="2" width="11.5703125" customWidth="1"/>
    <col min="3" max="3" width="10.140625" bestFit="1" customWidth="1"/>
    <col min="5" max="5" width="15.140625" bestFit="1" customWidth="1"/>
    <col min="6" max="6" width="16.85546875" customWidth="1"/>
    <col min="7" max="7" width="14.140625" customWidth="1"/>
    <col min="8" max="8" width="3.140625" customWidth="1"/>
    <col min="9" max="9" width="17.85546875" bestFit="1" customWidth="1"/>
    <col min="12" max="12" width="17.140625" customWidth="1"/>
    <col min="13" max="13" width="3.85546875" customWidth="1"/>
    <col min="14" max="14" width="17.85546875" bestFit="1" customWidth="1"/>
    <col min="15" max="15" width="10.28515625" bestFit="1" customWidth="1"/>
    <col min="16" max="16" width="8.42578125" bestFit="1" customWidth="1"/>
    <col min="17" max="17" width="13.42578125" bestFit="1" customWidth="1"/>
    <col min="18" max="18" width="3.140625" customWidth="1"/>
    <col min="19" max="19" width="17.85546875" bestFit="1" customWidth="1"/>
    <col min="22" max="22" width="13.42578125" bestFit="1" customWidth="1"/>
    <col min="23" max="23" width="2.85546875" customWidth="1"/>
    <col min="24" max="24" width="17.85546875" bestFit="1" customWidth="1"/>
    <col min="27" max="27" width="11.85546875" bestFit="1" customWidth="1"/>
    <col min="28" max="28" width="3" customWidth="1"/>
    <col min="29" max="29" width="11.85546875" bestFit="1" customWidth="1"/>
    <col min="30" max="30" width="3.140625" customWidth="1"/>
    <col min="31" max="31" width="11.85546875" bestFit="1" customWidth="1"/>
    <col min="32" max="32" width="3.140625" customWidth="1"/>
    <col min="33" max="33" width="15.5703125" bestFit="1" customWidth="1"/>
    <col min="35" max="35" width="10.85546875" bestFit="1" customWidth="1"/>
    <col min="36" max="36" width="13.28515625" bestFit="1" customWidth="1"/>
    <col min="37" max="37" width="11.85546875" bestFit="1" customWidth="1"/>
  </cols>
  <sheetData>
    <row r="1" spans="1:4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x14ac:dyDescent="0.25">
      <c r="A2" s="22"/>
      <c r="B2" s="22"/>
      <c r="C2" s="22"/>
      <c r="D2" s="22"/>
      <c r="E2" s="22"/>
      <c r="F2" s="22"/>
      <c r="G2" s="22"/>
      <c r="H2" s="22"/>
      <c r="I2" s="10" t="s">
        <v>4</v>
      </c>
      <c r="J2" s="25"/>
      <c r="K2" s="11">
        <v>242</v>
      </c>
      <c r="L2" s="22"/>
      <c r="M2" s="22"/>
      <c r="N2" s="10" t="s">
        <v>4</v>
      </c>
      <c r="O2" s="25"/>
      <c r="P2" s="11">
        <v>225</v>
      </c>
      <c r="Q2" s="22"/>
      <c r="R2" s="22"/>
      <c r="S2" s="10" t="s">
        <v>4</v>
      </c>
      <c r="T2" s="25"/>
      <c r="U2" s="11">
        <v>225</v>
      </c>
      <c r="V2" s="22"/>
      <c r="W2" s="22"/>
      <c r="X2" s="10" t="s">
        <v>4</v>
      </c>
      <c r="Y2" s="25"/>
      <c r="Z2" s="11">
        <v>225</v>
      </c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x14ac:dyDescent="0.25">
      <c r="A3" s="22"/>
      <c r="B3" s="22"/>
      <c r="C3" s="22"/>
      <c r="D3" s="22"/>
      <c r="E3" s="22"/>
      <c r="F3" s="22"/>
      <c r="G3" s="22"/>
      <c r="H3" s="22"/>
      <c r="I3" s="10" t="s">
        <v>8</v>
      </c>
      <c r="J3" s="25"/>
      <c r="K3" s="11">
        <v>486</v>
      </c>
      <c r="L3" s="22"/>
      <c r="M3" s="22"/>
      <c r="N3" s="10" t="s">
        <v>8</v>
      </c>
      <c r="O3" s="25"/>
      <c r="P3" s="11">
        <v>238.68</v>
      </c>
      <c r="Q3" s="22"/>
      <c r="R3" s="22"/>
      <c r="S3" s="10" t="s">
        <v>8</v>
      </c>
      <c r="T3" s="25"/>
      <c r="U3" s="11">
        <v>100</v>
      </c>
      <c r="V3" s="22"/>
      <c r="W3" s="22"/>
      <c r="X3" s="10" t="s">
        <v>8</v>
      </c>
      <c r="Y3" s="25"/>
      <c r="Z3" s="11">
        <v>890</v>
      </c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21" x14ac:dyDescent="0.35">
      <c r="A5" s="22"/>
      <c r="B5" s="23">
        <v>26</v>
      </c>
      <c r="C5" s="22"/>
      <c r="D5" s="22"/>
      <c r="E5" s="22"/>
      <c r="F5" s="22"/>
      <c r="G5" s="22"/>
      <c r="H5" s="22"/>
      <c r="I5" s="22"/>
      <c r="J5" s="24" t="s">
        <v>5</v>
      </c>
      <c r="K5" s="22"/>
      <c r="L5" s="22"/>
      <c r="M5" s="22"/>
      <c r="N5" s="22"/>
      <c r="O5" s="24" t="s">
        <v>9</v>
      </c>
      <c r="P5" s="22"/>
      <c r="Q5" s="22"/>
      <c r="R5" s="22"/>
      <c r="S5" s="22"/>
      <c r="T5" s="24" t="s">
        <v>10</v>
      </c>
      <c r="U5" s="22"/>
      <c r="V5" s="22"/>
      <c r="W5" s="22"/>
      <c r="X5" s="22"/>
      <c r="Y5" s="24" t="s">
        <v>11</v>
      </c>
      <c r="Z5" s="22"/>
      <c r="AA5" s="22"/>
      <c r="AB5" s="22"/>
      <c r="AC5" s="24" t="s">
        <v>12</v>
      </c>
      <c r="AD5" s="22"/>
      <c r="AE5" s="24" t="s">
        <v>13</v>
      </c>
      <c r="AF5" s="22"/>
      <c r="AG5" s="24" t="s">
        <v>14</v>
      </c>
      <c r="AH5" s="22"/>
      <c r="AI5" s="22"/>
      <c r="AJ5" s="22"/>
      <c r="AK5" s="22"/>
      <c r="AL5" s="22"/>
      <c r="AM5" s="22"/>
      <c r="AN5" s="22"/>
      <c r="AO5" s="22"/>
    </row>
    <row r="6" spans="1:41" s="7" customFormat="1" ht="27.75" customHeight="1" x14ac:dyDescent="0.25">
      <c r="A6" s="26"/>
      <c r="B6" s="9" t="s">
        <v>23</v>
      </c>
      <c r="C6" s="9" t="s">
        <v>1</v>
      </c>
      <c r="D6" s="9" t="s">
        <v>2</v>
      </c>
      <c r="E6" s="9" t="s">
        <v>3</v>
      </c>
      <c r="F6" s="9" t="s">
        <v>22</v>
      </c>
      <c r="G6" s="9" t="s">
        <v>21</v>
      </c>
      <c r="I6" s="9"/>
      <c r="J6" s="9" t="s">
        <v>6</v>
      </c>
      <c r="K6" s="9" t="s">
        <v>2</v>
      </c>
      <c r="L6" s="9" t="s">
        <v>7</v>
      </c>
      <c r="N6" s="9"/>
      <c r="O6" s="9" t="s">
        <v>6</v>
      </c>
      <c r="P6" s="9" t="s">
        <v>2</v>
      </c>
      <c r="Q6" s="9" t="s">
        <v>7</v>
      </c>
      <c r="S6" s="9"/>
      <c r="T6" s="9" t="s">
        <v>6</v>
      </c>
      <c r="U6" s="9" t="s">
        <v>2</v>
      </c>
      <c r="V6" s="9" t="s">
        <v>7</v>
      </c>
      <c r="X6" s="9"/>
      <c r="Y6" s="9" t="s">
        <v>6</v>
      </c>
      <c r="Z6" s="9" t="s">
        <v>2</v>
      </c>
      <c r="AA6" s="9" t="s">
        <v>7</v>
      </c>
      <c r="AC6" s="9"/>
      <c r="AE6" s="9"/>
      <c r="AG6" s="9"/>
      <c r="AH6" s="9" t="s">
        <v>18</v>
      </c>
      <c r="AI6" s="9" t="s">
        <v>19</v>
      </c>
      <c r="AJ6" s="9" t="s">
        <v>20</v>
      </c>
      <c r="AK6" s="9"/>
      <c r="AL6" s="26"/>
      <c r="AM6" s="26"/>
      <c r="AN6" s="26"/>
      <c r="AO6" s="26"/>
    </row>
    <row r="7" spans="1:41" x14ac:dyDescent="0.25">
      <c r="A7" s="22"/>
      <c r="B7" s="20">
        <v>30815</v>
      </c>
      <c r="C7" s="19">
        <v>2</v>
      </c>
      <c r="D7" s="21">
        <v>13</v>
      </c>
      <c r="E7" s="21">
        <f>D7*C7*B7</f>
        <v>801190</v>
      </c>
      <c r="I7" s="2" t="s">
        <v>4</v>
      </c>
      <c r="J7" s="3">
        <f>SUM(J8:J9)</f>
        <v>8455</v>
      </c>
      <c r="K7" s="4">
        <f>$K$2</f>
        <v>242</v>
      </c>
      <c r="L7" s="4">
        <f>K7*J7</f>
        <v>2046110</v>
      </c>
      <c r="N7" s="2" t="s">
        <v>4</v>
      </c>
      <c r="O7" s="3">
        <v>2000</v>
      </c>
      <c r="P7" s="4">
        <f>$P$2</f>
        <v>225</v>
      </c>
      <c r="Q7" s="4">
        <f>P7*O7</f>
        <v>450000</v>
      </c>
      <c r="S7" s="2" t="s">
        <v>4</v>
      </c>
      <c r="T7" s="3">
        <v>2145</v>
      </c>
      <c r="U7" s="4">
        <f>$U$2</f>
        <v>225</v>
      </c>
      <c r="V7" s="4">
        <f>U7*T7</f>
        <v>482625</v>
      </c>
      <c r="X7" s="2" t="s">
        <v>4</v>
      </c>
      <c r="Y7" s="3">
        <v>715</v>
      </c>
      <c r="Z7" s="4">
        <f>$Z$2</f>
        <v>225</v>
      </c>
      <c r="AA7" s="4">
        <f>Z7*Y7</f>
        <v>160875</v>
      </c>
      <c r="AC7" s="2"/>
      <c r="AE7" s="2"/>
      <c r="AG7" s="2" t="s">
        <v>15</v>
      </c>
      <c r="AH7" s="12">
        <v>2600</v>
      </c>
      <c r="AI7" s="13">
        <v>0</v>
      </c>
      <c r="AJ7" s="6">
        <v>10</v>
      </c>
      <c r="AK7" s="4">
        <f>AI7*AH7*AJ7</f>
        <v>0</v>
      </c>
      <c r="AL7" s="22"/>
      <c r="AM7" s="22"/>
      <c r="AN7" s="22"/>
      <c r="AO7" s="22"/>
    </row>
    <row r="8" spans="1:41" x14ac:dyDescent="0.25">
      <c r="A8" s="22"/>
      <c r="B8" s="3">
        <v>30815</v>
      </c>
      <c r="C8" s="2">
        <v>10</v>
      </c>
      <c r="D8" s="4">
        <v>26</v>
      </c>
      <c r="E8" s="4">
        <f>D8*C8*B8</f>
        <v>8011900</v>
      </c>
      <c r="I8" s="19" t="s">
        <v>8</v>
      </c>
      <c r="J8" s="20">
        <v>650</v>
      </c>
      <c r="K8" s="21">
        <v>473.04</v>
      </c>
      <c r="L8" s="21">
        <f>K8*J8</f>
        <v>307476</v>
      </c>
      <c r="N8" s="2"/>
      <c r="O8" s="3"/>
      <c r="P8" s="4"/>
      <c r="Q8" s="4"/>
      <c r="S8" s="2"/>
      <c r="T8" s="3"/>
      <c r="U8" s="4"/>
      <c r="V8" s="4"/>
      <c r="X8" s="2"/>
      <c r="Y8" s="3"/>
      <c r="Z8" s="4"/>
      <c r="AA8" s="4"/>
      <c r="AC8" s="4">
        <v>15760</v>
      </c>
      <c r="AE8" s="2"/>
      <c r="AG8" s="2" t="s">
        <v>16</v>
      </c>
      <c r="AH8" s="14">
        <v>853</v>
      </c>
      <c r="AI8" s="13">
        <v>4</v>
      </c>
      <c r="AJ8" s="6">
        <v>10</v>
      </c>
      <c r="AK8" s="4">
        <f t="shared" ref="AK8:AK9" si="0">AI8*AH8*AJ8</f>
        <v>34120</v>
      </c>
      <c r="AL8" s="22"/>
      <c r="AM8" s="22"/>
      <c r="AN8" s="22"/>
      <c r="AO8" s="22"/>
    </row>
    <row r="9" spans="1:41" x14ac:dyDescent="0.25">
      <c r="A9" s="22"/>
      <c r="B9" s="2"/>
      <c r="C9" s="2"/>
      <c r="D9" s="4"/>
      <c r="E9" s="2"/>
      <c r="I9" s="2" t="s">
        <v>8</v>
      </c>
      <c r="J9" s="3">
        <v>7805</v>
      </c>
      <c r="K9" s="4">
        <f>$K$3</f>
        <v>486</v>
      </c>
      <c r="L9" s="4">
        <f>K9*J9</f>
        <v>3793230</v>
      </c>
      <c r="N9" s="2" t="s">
        <v>8</v>
      </c>
      <c r="O9" s="3">
        <f>SUM(O7:O8)</f>
        <v>2000</v>
      </c>
      <c r="P9" s="4">
        <f>$P$3</f>
        <v>238.68</v>
      </c>
      <c r="Q9" s="4">
        <f>P9*O9</f>
        <v>477360</v>
      </c>
      <c r="S9" s="2" t="s">
        <v>8</v>
      </c>
      <c r="T9" s="3">
        <f>SUM(T7:T8)</f>
        <v>2145</v>
      </c>
      <c r="U9" s="4">
        <f>$U$3</f>
        <v>100</v>
      </c>
      <c r="V9" s="4">
        <f>U9*T9</f>
        <v>214500</v>
      </c>
      <c r="X9" s="2" t="s">
        <v>8</v>
      </c>
      <c r="Y9" s="3">
        <f>SUM(Y7:Y8)</f>
        <v>715</v>
      </c>
      <c r="Z9" s="4">
        <f>$Z$3</f>
        <v>890</v>
      </c>
      <c r="AA9" s="4">
        <f>Z9*Y9</f>
        <v>636350</v>
      </c>
      <c r="AC9" s="4">
        <v>98800</v>
      </c>
      <c r="AE9" s="2"/>
      <c r="AG9" s="2" t="s">
        <v>17</v>
      </c>
      <c r="AH9" s="12">
        <v>2445</v>
      </c>
      <c r="AI9" s="13">
        <v>2</v>
      </c>
      <c r="AJ9" s="6">
        <v>10</v>
      </c>
      <c r="AK9" s="4">
        <f t="shared" si="0"/>
        <v>48900</v>
      </c>
      <c r="AL9" s="22"/>
      <c r="AM9" s="22"/>
      <c r="AN9" s="22"/>
      <c r="AO9" s="22"/>
    </row>
    <row r="10" spans="1:41" ht="15.75" x14ac:dyDescent="0.25">
      <c r="A10" s="22"/>
      <c r="B10" s="2"/>
      <c r="C10" s="2"/>
      <c r="D10" s="2"/>
      <c r="E10" s="16">
        <f>SUM(E7:E8)</f>
        <v>8813090</v>
      </c>
      <c r="F10" s="16">
        <f>L10+Q10+V10+AA10+AC10+AE10+AK10</f>
        <v>8870806</v>
      </c>
      <c r="G10" s="16">
        <f>E10-F10</f>
        <v>-57716</v>
      </c>
      <c r="I10" s="2"/>
      <c r="J10" s="2"/>
      <c r="K10" s="2"/>
      <c r="L10" s="5">
        <f>SUM(L7:L9)</f>
        <v>6146816</v>
      </c>
      <c r="N10" s="2"/>
      <c r="O10" s="2"/>
      <c r="P10" s="2"/>
      <c r="Q10" s="5">
        <f>SUM(Q7:Q9)</f>
        <v>927360</v>
      </c>
      <c r="S10" s="2"/>
      <c r="T10" s="2"/>
      <c r="U10" s="2"/>
      <c r="V10" s="5">
        <f>SUM(V7:V9)</f>
        <v>697125</v>
      </c>
      <c r="X10" s="2"/>
      <c r="Y10" s="2"/>
      <c r="Z10" s="2"/>
      <c r="AA10" s="5">
        <f>SUM(AA7:AA9)</f>
        <v>797225</v>
      </c>
      <c r="AC10" s="5">
        <f>SUM(AC7:AC9)</f>
        <v>114560</v>
      </c>
      <c r="AE10" s="5">
        <v>104700</v>
      </c>
      <c r="AG10" s="2"/>
      <c r="AH10" s="2"/>
      <c r="AI10" s="2"/>
      <c r="AJ10" s="2"/>
      <c r="AK10" s="5">
        <f>SUM(AK7:AK9)</f>
        <v>83020</v>
      </c>
      <c r="AL10" s="22"/>
      <c r="AM10" s="22"/>
      <c r="AN10" s="22"/>
      <c r="AO10" s="22"/>
    </row>
    <row r="11" spans="1:4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21" x14ac:dyDescent="0.35">
      <c r="A12" s="22"/>
      <c r="B12" s="23" t="s">
        <v>24</v>
      </c>
      <c r="C12" s="18">
        <f>D15</f>
        <v>26.187298393639463</v>
      </c>
      <c r="D12" s="22"/>
      <c r="E12" s="22"/>
      <c r="F12" s="22"/>
      <c r="G12" s="22"/>
      <c r="H12" s="22"/>
      <c r="I12" s="22"/>
      <c r="J12" s="24" t="s">
        <v>5</v>
      </c>
      <c r="K12" s="22"/>
      <c r="L12" s="22"/>
      <c r="M12" s="22"/>
      <c r="N12" s="22"/>
      <c r="O12" s="24" t="s">
        <v>9</v>
      </c>
      <c r="P12" s="22"/>
      <c r="Q12" s="22"/>
      <c r="R12" s="22"/>
      <c r="S12" s="22"/>
      <c r="T12" s="24" t="s">
        <v>10</v>
      </c>
      <c r="U12" s="22"/>
      <c r="V12" s="22"/>
      <c r="W12" s="22"/>
      <c r="X12" s="22"/>
      <c r="Y12" s="24" t="s">
        <v>11</v>
      </c>
      <c r="Z12" s="22"/>
      <c r="AA12" s="22"/>
      <c r="AB12" s="22"/>
      <c r="AC12" s="24" t="s">
        <v>12</v>
      </c>
      <c r="AD12" s="22"/>
      <c r="AE12" s="24" t="s">
        <v>13</v>
      </c>
      <c r="AF12" s="22"/>
      <c r="AG12" s="24" t="s">
        <v>14</v>
      </c>
      <c r="AH12" s="22"/>
      <c r="AI12" s="22"/>
      <c r="AJ12" s="22"/>
      <c r="AK12" s="22"/>
      <c r="AL12" s="22"/>
      <c r="AM12" s="22"/>
      <c r="AN12" s="22"/>
      <c r="AO12" s="22"/>
    </row>
    <row r="13" spans="1:41" s="7" customFormat="1" ht="27.75" customHeight="1" x14ac:dyDescent="0.25">
      <c r="A13" s="26"/>
      <c r="B13" s="9" t="s">
        <v>23</v>
      </c>
      <c r="C13" s="9" t="s">
        <v>1</v>
      </c>
      <c r="D13" s="9" t="s">
        <v>2</v>
      </c>
      <c r="E13" s="9" t="s">
        <v>3</v>
      </c>
      <c r="F13" s="9" t="s">
        <v>22</v>
      </c>
      <c r="G13" s="9" t="s">
        <v>21</v>
      </c>
      <c r="I13" s="9"/>
      <c r="J13" s="9" t="s">
        <v>6</v>
      </c>
      <c r="K13" s="9" t="s">
        <v>2</v>
      </c>
      <c r="L13" s="9" t="s">
        <v>7</v>
      </c>
      <c r="N13" s="9"/>
      <c r="O13" s="9" t="s">
        <v>6</v>
      </c>
      <c r="P13" s="9" t="s">
        <v>2</v>
      </c>
      <c r="Q13" s="9" t="s">
        <v>7</v>
      </c>
      <c r="S13" s="9"/>
      <c r="T13" s="9" t="s">
        <v>6</v>
      </c>
      <c r="U13" s="9" t="s">
        <v>2</v>
      </c>
      <c r="V13" s="9" t="s">
        <v>7</v>
      </c>
      <c r="X13" s="9"/>
      <c r="Y13" s="9" t="s">
        <v>6</v>
      </c>
      <c r="Z13" s="9" t="s">
        <v>2</v>
      </c>
      <c r="AA13" s="9" t="s">
        <v>7</v>
      </c>
      <c r="AC13" s="9"/>
      <c r="AE13" s="9"/>
      <c r="AG13" s="9"/>
      <c r="AH13" s="9" t="s">
        <v>18</v>
      </c>
      <c r="AI13" s="9" t="s">
        <v>19</v>
      </c>
      <c r="AJ13" s="9" t="s">
        <v>20</v>
      </c>
      <c r="AK13" s="9"/>
      <c r="AL13" s="26"/>
      <c r="AM13" s="26"/>
      <c r="AN13" s="26"/>
      <c r="AO13" s="26"/>
    </row>
    <row r="14" spans="1:41" x14ac:dyDescent="0.25">
      <c r="A14" s="22"/>
      <c r="B14" s="20">
        <v>30815</v>
      </c>
      <c r="C14" s="19">
        <v>2</v>
      </c>
      <c r="D14" s="21">
        <v>13</v>
      </c>
      <c r="E14" s="21">
        <f>D14*C14*B14</f>
        <v>801190</v>
      </c>
      <c r="I14" s="2" t="s">
        <v>4</v>
      </c>
      <c r="J14" s="3">
        <f>SUM(J15:J16)</f>
        <v>8455</v>
      </c>
      <c r="K14" s="4">
        <f>$K$2</f>
        <v>242</v>
      </c>
      <c r="L14" s="4">
        <f>K14*J14</f>
        <v>2046110</v>
      </c>
      <c r="N14" s="2" t="s">
        <v>4</v>
      </c>
      <c r="O14" s="3">
        <v>2000</v>
      </c>
      <c r="P14" s="4">
        <f>$P$2</f>
        <v>225</v>
      </c>
      <c r="Q14" s="4">
        <f>P14*O14</f>
        <v>450000</v>
      </c>
      <c r="S14" s="2" t="s">
        <v>4</v>
      </c>
      <c r="T14" s="3">
        <v>2145</v>
      </c>
      <c r="U14" s="4">
        <f>$U$2</f>
        <v>225</v>
      </c>
      <c r="V14" s="4">
        <f>U14*T14</f>
        <v>482625</v>
      </c>
      <c r="X14" s="2" t="s">
        <v>4</v>
      </c>
      <c r="Y14" s="3">
        <v>715</v>
      </c>
      <c r="Z14" s="4">
        <f>$Z$2</f>
        <v>225</v>
      </c>
      <c r="AA14" s="4">
        <f>Z14*Y14</f>
        <v>160875</v>
      </c>
      <c r="AC14" s="2"/>
      <c r="AE14" s="2"/>
      <c r="AG14" s="2" t="s">
        <v>15</v>
      </c>
      <c r="AH14" s="12">
        <f>$AH$7</f>
        <v>2600</v>
      </c>
      <c r="AI14" s="13">
        <f>$AI$7</f>
        <v>0</v>
      </c>
      <c r="AJ14" s="6">
        <v>10</v>
      </c>
      <c r="AK14" s="4">
        <f>AI14*AH14*AJ14</f>
        <v>0</v>
      </c>
      <c r="AL14" s="22"/>
      <c r="AM14" s="22"/>
      <c r="AN14" s="22"/>
      <c r="AO14" s="22"/>
    </row>
    <row r="15" spans="1:41" ht="15.75" x14ac:dyDescent="0.25">
      <c r="A15" s="27"/>
      <c r="B15" s="3">
        <v>30815</v>
      </c>
      <c r="C15" s="2">
        <v>10</v>
      </c>
      <c r="D15" s="17">
        <f>(E17-E14)/B15/10</f>
        <v>26.187298393639463</v>
      </c>
      <c r="E15" s="4">
        <f>D15*C15*B15</f>
        <v>8069616.0000000009</v>
      </c>
      <c r="I15" s="19" t="s">
        <v>8</v>
      </c>
      <c r="J15" s="20">
        <v>650</v>
      </c>
      <c r="K15" s="21">
        <v>473.04</v>
      </c>
      <c r="L15" s="21">
        <f>K15*J15</f>
        <v>307476</v>
      </c>
      <c r="N15" s="2"/>
      <c r="O15" s="3"/>
      <c r="P15" s="4"/>
      <c r="Q15" s="4"/>
      <c r="S15" s="2"/>
      <c r="T15" s="3"/>
      <c r="U15" s="4"/>
      <c r="V15" s="4"/>
      <c r="X15" s="2"/>
      <c r="Y15" s="3"/>
      <c r="Z15" s="4"/>
      <c r="AA15" s="4"/>
      <c r="AC15" s="4">
        <v>15760</v>
      </c>
      <c r="AE15" s="2"/>
      <c r="AG15" s="2" t="s">
        <v>16</v>
      </c>
      <c r="AH15" s="14">
        <f>$AH$8</f>
        <v>853</v>
      </c>
      <c r="AI15" s="13">
        <f>$AI$8</f>
        <v>4</v>
      </c>
      <c r="AJ15" s="6">
        <v>10</v>
      </c>
      <c r="AK15" s="4">
        <f t="shared" ref="AK15:AK16" si="1">AI15*AH15*AJ15</f>
        <v>34120</v>
      </c>
      <c r="AL15" s="22"/>
      <c r="AM15" s="22"/>
      <c r="AN15" s="22"/>
      <c r="AO15" s="22"/>
    </row>
    <row r="16" spans="1:41" x14ac:dyDescent="0.25">
      <c r="A16" s="22"/>
      <c r="B16" s="2"/>
      <c r="C16" s="2"/>
      <c r="D16" s="4"/>
      <c r="E16" s="2"/>
      <c r="I16" s="2" t="s">
        <v>8</v>
      </c>
      <c r="J16" s="3">
        <v>7805</v>
      </c>
      <c r="K16" s="4">
        <f>$K$3</f>
        <v>486</v>
      </c>
      <c r="L16" s="4">
        <f>K16*J16</f>
        <v>3793230</v>
      </c>
      <c r="N16" s="2" t="s">
        <v>8</v>
      </c>
      <c r="O16" s="3">
        <f>SUM(O14:O15)</f>
        <v>2000</v>
      </c>
      <c r="P16" s="4">
        <f>$P$3</f>
        <v>238.68</v>
      </c>
      <c r="Q16" s="4">
        <f>P16*O16</f>
        <v>477360</v>
      </c>
      <c r="S16" s="2" t="s">
        <v>8</v>
      </c>
      <c r="T16" s="3">
        <f>SUM(T14:T15)</f>
        <v>2145</v>
      </c>
      <c r="U16" s="4">
        <f>$U$3</f>
        <v>100</v>
      </c>
      <c r="V16" s="4">
        <f>U16*T16</f>
        <v>214500</v>
      </c>
      <c r="X16" s="2" t="s">
        <v>8</v>
      </c>
      <c r="Y16" s="3">
        <f>SUM(Y14:Y15)</f>
        <v>715</v>
      </c>
      <c r="Z16" s="4">
        <f>$Z$3</f>
        <v>890</v>
      </c>
      <c r="AA16" s="4">
        <f>Z16*Y16</f>
        <v>636350</v>
      </c>
      <c r="AC16" s="4">
        <v>98800</v>
      </c>
      <c r="AE16" s="2"/>
      <c r="AG16" s="2" t="s">
        <v>17</v>
      </c>
      <c r="AH16" s="12">
        <f>$AH$9</f>
        <v>2445</v>
      </c>
      <c r="AI16" s="13">
        <f>$AI$9</f>
        <v>2</v>
      </c>
      <c r="AJ16" s="6">
        <v>10</v>
      </c>
      <c r="AK16" s="4">
        <f t="shared" si="1"/>
        <v>48900</v>
      </c>
      <c r="AL16" s="22"/>
      <c r="AM16" s="22"/>
      <c r="AN16" s="22"/>
      <c r="AO16" s="22"/>
    </row>
    <row r="17" spans="1:41" ht="15.75" x14ac:dyDescent="0.25">
      <c r="A17" s="22"/>
      <c r="B17" s="2"/>
      <c r="C17" s="2"/>
      <c r="D17" s="2"/>
      <c r="E17" s="16">
        <f>F17</f>
        <v>8870806</v>
      </c>
      <c r="F17" s="16">
        <f>L17+Q17+V17+AA17+AC17+AE17+AK17</f>
        <v>8870806</v>
      </c>
      <c r="G17" s="16">
        <f>E17-F17</f>
        <v>0</v>
      </c>
      <c r="I17" s="2"/>
      <c r="J17" s="2"/>
      <c r="K17" s="2"/>
      <c r="L17" s="5">
        <f>SUM(L14:L16)</f>
        <v>6146816</v>
      </c>
      <c r="N17" s="2"/>
      <c r="O17" s="2"/>
      <c r="P17" s="2"/>
      <c r="Q17" s="5">
        <f>SUM(Q14:Q16)</f>
        <v>927360</v>
      </c>
      <c r="S17" s="2"/>
      <c r="T17" s="2"/>
      <c r="U17" s="2"/>
      <c r="V17" s="5">
        <f>SUM(V14:V16)</f>
        <v>697125</v>
      </c>
      <c r="X17" s="2"/>
      <c r="Y17" s="2"/>
      <c r="Z17" s="2"/>
      <c r="AA17" s="5">
        <f>SUM(AA14:AA16)</f>
        <v>797225</v>
      </c>
      <c r="AC17" s="5">
        <f>SUM(AC14:AC16)</f>
        <v>114560</v>
      </c>
      <c r="AE17" s="5">
        <v>104700</v>
      </c>
      <c r="AG17" s="2"/>
      <c r="AH17" s="2"/>
      <c r="AI17" s="2"/>
      <c r="AJ17" s="2"/>
      <c r="AK17" s="5">
        <f>SUM(AK14:AK16)</f>
        <v>83020</v>
      </c>
      <c r="AL17" s="22"/>
      <c r="AM17" s="22"/>
      <c r="AN17" s="22"/>
      <c r="AO17" s="22"/>
    </row>
    <row r="18" spans="1:41" x14ac:dyDescent="0.25">
      <c r="A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21" x14ac:dyDescent="0.35">
      <c r="A19" s="22"/>
      <c r="B19" s="15">
        <v>25</v>
      </c>
      <c r="C19" s="22"/>
      <c r="D19" s="22"/>
      <c r="E19" s="22"/>
      <c r="F19" s="22"/>
      <c r="G19" s="22"/>
      <c r="H19" s="22"/>
      <c r="I19" s="22"/>
      <c r="J19" s="24" t="s">
        <v>5</v>
      </c>
      <c r="K19" s="22"/>
      <c r="L19" s="22"/>
      <c r="M19" s="22"/>
      <c r="N19" s="22"/>
      <c r="O19" s="24" t="s">
        <v>9</v>
      </c>
      <c r="P19" s="22"/>
      <c r="Q19" s="22"/>
      <c r="R19" s="22"/>
      <c r="S19" s="22"/>
      <c r="T19" s="24" t="s">
        <v>10</v>
      </c>
      <c r="U19" s="22"/>
      <c r="V19" s="22"/>
      <c r="W19" s="22"/>
      <c r="X19" s="22"/>
      <c r="Y19" s="24" t="s">
        <v>11</v>
      </c>
      <c r="Z19" s="22"/>
      <c r="AA19" s="22"/>
      <c r="AB19" s="22"/>
      <c r="AC19" s="24" t="s">
        <v>12</v>
      </c>
      <c r="AD19" s="22"/>
      <c r="AE19" s="24" t="s">
        <v>13</v>
      </c>
      <c r="AF19" s="22"/>
      <c r="AG19" s="24" t="s">
        <v>14</v>
      </c>
      <c r="AH19" s="22"/>
      <c r="AI19" s="22"/>
      <c r="AJ19" s="22"/>
      <c r="AK19" s="22"/>
      <c r="AL19" s="22"/>
      <c r="AM19" s="22"/>
      <c r="AN19" s="22"/>
      <c r="AO19" s="22"/>
    </row>
    <row r="20" spans="1:41" s="7" customFormat="1" ht="27.75" customHeight="1" x14ac:dyDescent="0.25">
      <c r="A20" s="26"/>
      <c r="B20" s="9" t="s">
        <v>23</v>
      </c>
      <c r="C20" s="9" t="s">
        <v>1</v>
      </c>
      <c r="D20" s="9" t="s">
        <v>2</v>
      </c>
      <c r="E20" s="9" t="s">
        <v>3</v>
      </c>
      <c r="F20" s="9" t="s">
        <v>22</v>
      </c>
      <c r="G20" s="9" t="s">
        <v>21</v>
      </c>
      <c r="I20" s="9"/>
      <c r="J20" s="9" t="s">
        <v>6</v>
      </c>
      <c r="K20" s="9" t="s">
        <v>2</v>
      </c>
      <c r="L20" s="9" t="s">
        <v>7</v>
      </c>
      <c r="N20" s="9"/>
      <c r="O20" s="9" t="s">
        <v>6</v>
      </c>
      <c r="P20" s="9" t="s">
        <v>2</v>
      </c>
      <c r="Q20" s="9" t="s">
        <v>7</v>
      </c>
      <c r="S20" s="9"/>
      <c r="T20" s="9" t="s">
        <v>6</v>
      </c>
      <c r="U20" s="9" t="s">
        <v>2</v>
      </c>
      <c r="V20" s="9" t="s">
        <v>7</v>
      </c>
      <c r="X20" s="9"/>
      <c r="Y20" s="9" t="s">
        <v>6</v>
      </c>
      <c r="Z20" s="9" t="s">
        <v>2</v>
      </c>
      <c r="AA20" s="9" t="s">
        <v>7</v>
      </c>
      <c r="AC20" s="9"/>
      <c r="AE20" s="9"/>
      <c r="AG20" s="9"/>
      <c r="AH20" s="9" t="s">
        <v>18</v>
      </c>
      <c r="AI20" s="9" t="s">
        <v>19</v>
      </c>
      <c r="AJ20" s="9" t="s">
        <v>20</v>
      </c>
      <c r="AK20" s="9"/>
      <c r="AL20" s="26"/>
      <c r="AM20" s="26"/>
      <c r="AN20" s="26"/>
      <c r="AO20" s="26"/>
    </row>
    <row r="21" spans="1:41" x14ac:dyDescent="0.25">
      <c r="A21" s="22"/>
      <c r="B21" s="20">
        <v>30815</v>
      </c>
      <c r="C21" s="19">
        <v>2</v>
      </c>
      <c r="D21" s="21">
        <v>13</v>
      </c>
      <c r="E21" s="21">
        <f>D21*C21*B21</f>
        <v>801190</v>
      </c>
      <c r="I21" s="2" t="s">
        <v>4</v>
      </c>
      <c r="J21" s="3">
        <f>SUM(J22:J23)</f>
        <v>8455</v>
      </c>
      <c r="K21" s="4">
        <f>$K$2</f>
        <v>242</v>
      </c>
      <c r="L21" s="4">
        <f>K21*J21</f>
        <v>2046110</v>
      </c>
      <c r="N21" s="2" t="s">
        <v>4</v>
      </c>
      <c r="O21" s="3">
        <v>2000</v>
      </c>
      <c r="P21" s="4">
        <f>$P$2</f>
        <v>225</v>
      </c>
      <c r="Q21" s="4">
        <f>P21*O21</f>
        <v>450000</v>
      </c>
      <c r="S21" s="2" t="s">
        <v>4</v>
      </c>
      <c r="T21" s="3">
        <v>2145</v>
      </c>
      <c r="U21" s="4">
        <f>$U$2</f>
        <v>225</v>
      </c>
      <c r="V21" s="4">
        <f>U21*T21</f>
        <v>482625</v>
      </c>
      <c r="X21" s="2" t="s">
        <v>4</v>
      </c>
      <c r="Y21" s="3">
        <v>715</v>
      </c>
      <c r="Z21" s="4">
        <f>$Z$2</f>
        <v>225</v>
      </c>
      <c r="AA21" s="4">
        <f>Z21*Y21</f>
        <v>160875</v>
      </c>
      <c r="AC21" s="2"/>
      <c r="AE21" s="2"/>
      <c r="AG21" s="2" t="s">
        <v>15</v>
      </c>
      <c r="AH21" s="12">
        <f>$AH$7</f>
        <v>2600</v>
      </c>
      <c r="AI21" s="13">
        <f>$AI$7</f>
        <v>0</v>
      </c>
      <c r="AJ21" s="6">
        <v>10</v>
      </c>
      <c r="AK21" s="4">
        <f>AI21*AH21*AJ21</f>
        <v>0</v>
      </c>
      <c r="AL21" s="22"/>
      <c r="AM21" s="22"/>
      <c r="AN21" s="22"/>
      <c r="AO21" s="22"/>
    </row>
    <row r="22" spans="1:41" x14ac:dyDescent="0.25">
      <c r="A22" s="27">
        <f>B22-$B$8</f>
        <v>1463.4639999999999</v>
      </c>
      <c r="B22" s="3">
        <f>ROUND(E24-E21,0)/D22/10</f>
        <v>32278.464</v>
      </c>
      <c r="C22" s="2">
        <v>10</v>
      </c>
      <c r="D22" s="4">
        <v>25</v>
      </c>
      <c r="E22" s="4">
        <f>D22*C22*B22</f>
        <v>8069616</v>
      </c>
      <c r="I22" s="19" t="s">
        <v>8</v>
      </c>
      <c r="J22" s="20">
        <v>650</v>
      </c>
      <c r="K22" s="21">
        <v>473.04</v>
      </c>
      <c r="L22" s="21">
        <f>K22*J22</f>
        <v>307476</v>
      </c>
      <c r="N22" s="2"/>
      <c r="O22" s="3"/>
      <c r="P22" s="4"/>
      <c r="Q22" s="4"/>
      <c r="S22" s="2"/>
      <c r="T22" s="3"/>
      <c r="U22" s="4"/>
      <c r="V22" s="4"/>
      <c r="X22" s="2"/>
      <c r="Y22" s="3"/>
      <c r="Z22" s="4"/>
      <c r="AA22" s="4"/>
      <c r="AC22" s="4">
        <v>15760</v>
      </c>
      <c r="AE22" s="2"/>
      <c r="AG22" s="2" t="s">
        <v>16</v>
      </c>
      <c r="AH22" s="14">
        <f>$AH$8</f>
        <v>853</v>
      </c>
      <c r="AI22" s="13">
        <f>$AI$8</f>
        <v>4</v>
      </c>
      <c r="AJ22" s="6">
        <v>10</v>
      </c>
      <c r="AK22" s="4">
        <f t="shared" ref="AK22:AK23" si="2">AI22*AH22*AJ22</f>
        <v>34120</v>
      </c>
      <c r="AL22" s="22"/>
      <c r="AM22" s="22"/>
      <c r="AN22" s="22"/>
      <c r="AO22" s="22"/>
    </row>
    <row r="23" spans="1:41" x14ac:dyDescent="0.25">
      <c r="A23" s="22"/>
      <c r="B23" s="2"/>
      <c r="C23" s="2"/>
      <c r="D23" s="4"/>
      <c r="E23" s="2"/>
      <c r="I23" s="2" t="s">
        <v>8</v>
      </c>
      <c r="J23" s="3">
        <v>7805</v>
      </c>
      <c r="K23" s="4">
        <f>$K$3</f>
        <v>486</v>
      </c>
      <c r="L23" s="4">
        <f>K23*J23</f>
        <v>3793230</v>
      </c>
      <c r="N23" s="2" t="s">
        <v>8</v>
      </c>
      <c r="O23" s="3">
        <f>SUM(O21:O22)</f>
        <v>2000</v>
      </c>
      <c r="P23" s="4">
        <f>$P$3</f>
        <v>238.68</v>
      </c>
      <c r="Q23" s="4">
        <f>P23*O23</f>
        <v>477360</v>
      </c>
      <c r="S23" s="2" t="s">
        <v>8</v>
      </c>
      <c r="T23" s="3">
        <f>SUM(T21:T22)</f>
        <v>2145</v>
      </c>
      <c r="U23" s="4">
        <f>$U$3</f>
        <v>100</v>
      </c>
      <c r="V23" s="4">
        <f>U23*T23</f>
        <v>214500</v>
      </c>
      <c r="X23" s="2" t="s">
        <v>8</v>
      </c>
      <c r="Y23" s="3">
        <f>SUM(Y21:Y22)</f>
        <v>715</v>
      </c>
      <c r="Z23" s="4">
        <f>$Z$3</f>
        <v>890</v>
      </c>
      <c r="AA23" s="4">
        <f>Z23*Y23</f>
        <v>636350</v>
      </c>
      <c r="AC23" s="4">
        <v>98800</v>
      </c>
      <c r="AE23" s="2"/>
      <c r="AG23" s="2" t="s">
        <v>17</v>
      </c>
      <c r="AH23" s="12">
        <f>$AH$9</f>
        <v>2445</v>
      </c>
      <c r="AI23" s="13">
        <f>$AI$9</f>
        <v>2</v>
      </c>
      <c r="AJ23" s="6">
        <v>10</v>
      </c>
      <c r="AK23" s="4">
        <f t="shared" si="2"/>
        <v>48900</v>
      </c>
      <c r="AL23" s="22"/>
      <c r="AM23" s="22"/>
      <c r="AN23" s="22"/>
      <c r="AO23" s="22"/>
    </row>
    <row r="24" spans="1:41" ht="15.75" x14ac:dyDescent="0.25">
      <c r="A24" s="22"/>
      <c r="B24" s="2"/>
      <c r="C24" s="2"/>
      <c r="D24" s="2"/>
      <c r="E24" s="16">
        <f>F24</f>
        <v>8870806</v>
      </c>
      <c r="F24" s="16">
        <f>L24+Q24+V24+AA24+AC24+AE24+AK24</f>
        <v>8870806</v>
      </c>
      <c r="G24" s="16">
        <f>E24-F24</f>
        <v>0</v>
      </c>
      <c r="I24" s="2"/>
      <c r="J24" s="2"/>
      <c r="K24" s="2"/>
      <c r="L24" s="5">
        <f>SUM(L21:L23)</f>
        <v>6146816</v>
      </c>
      <c r="N24" s="2"/>
      <c r="O24" s="2"/>
      <c r="P24" s="2"/>
      <c r="Q24" s="5">
        <f>SUM(Q21:Q23)</f>
        <v>927360</v>
      </c>
      <c r="S24" s="2"/>
      <c r="T24" s="2"/>
      <c r="U24" s="2"/>
      <c r="V24" s="5">
        <f>SUM(V21:V23)</f>
        <v>697125</v>
      </c>
      <c r="X24" s="2"/>
      <c r="Y24" s="2"/>
      <c r="Z24" s="2"/>
      <c r="AA24" s="5">
        <f>SUM(AA21:AA23)</f>
        <v>797225</v>
      </c>
      <c r="AC24" s="5">
        <f>SUM(AC21:AC23)</f>
        <v>114560</v>
      </c>
      <c r="AE24" s="5">
        <v>104700</v>
      </c>
      <c r="AG24" s="2"/>
      <c r="AH24" s="2"/>
      <c r="AI24" s="2"/>
      <c r="AJ24" s="2"/>
      <c r="AK24" s="5">
        <f>SUM(AK21:AK23)</f>
        <v>83020</v>
      </c>
      <c r="AL24" s="22"/>
      <c r="AM24" s="22"/>
      <c r="AN24" s="22"/>
      <c r="AO24" s="22"/>
    </row>
    <row r="25" spans="1:41" x14ac:dyDescent="0.25">
      <c r="A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21" x14ac:dyDescent="0.35">
      <c r="A26" s="22"/>
      <c r="B26" s="15">
        <v>24</v>
      </c>
      <c r="C26" s="22"/>
      <c r="D26" s="22"/>
      <c r="E26" s="22"/>
      <c r="F26" s="22"/>
      <c r="G26" s="22"/>
      <c r="H26" s="22"/>
      <c r="I26" s="22"/>
      <c r="J26" s="24" t="s">
        <v>5</v>
      </c>
      <c r="K26" s="22"/>
      <c r="L26" s="22"/>
      <c r="M26" s="22"/>
      <c r="N26" s="22"/>
      <c r="O26" s="24" t="s">
        <v>9</v>
      </c>
      <c r="P26" s="22"/>
      <c r="Q26" s="22"/>
      <c r="R26" s="22"/>
      <c r="S26" s="22"/>
      <c r="T26" s="24" t="s">
        <v>10</v>
      </c>
      <c r="U26" s="22"/>
      <c r="V26" s="22"/>
      <c r="W26" s="22"/>
      <c r="X26" s="22"/>
      <c r="Y26" s="24" t="s">
        <v>11</v>
      </c>
      <c r="Z26" s="22"/>
      <c r="AA26" s="22"/>
      <c r="AB26" s="22"/>
      <c r="AC26" s="24" t="s">
        <v>12</v>
      </c>
      <c r="AD26" s="22"/>
      <c r="AE26" s="24" t="s">
        <v>13</v>
      </c>
      <c r="AF26" s="22"/>
      <c r="AG26" s="24" t="s">
        <v>14</v>
      </c>
      <c r="AH26" s="22"/>
      <c r="AI26" s="22"/>
      <c r="AJ26" s="22"/>
      <c r="AK26" s="22"/>
      <c r="AL26" s="22"/>
      <c r="AM26" s="22"/>
      <c r="AN26" s="22"/>
      <c r="AO26" s="22"/>
    </row>
    <row r="27" spans="1:41" s="7" customFormat="1" ht="27.75" customHeight="1" x14ac:dyDescent="0.25">
      <c r="A27" s="26"/>
      <c r="B27" s="9" t="s">
        <v>23</v>
      </c>
      <c r="C27" s="9" t="s">
        <v>1</v>
      </c>
      <c r="D27" s="9" t="s">
        <v>2</v>
      </c>
      <c r="E27" s="9" t="s">
        <v>3</v>
      </c>
      <c r="F27" s="9" t="s">
        <v>22</v>
      </c>
      <c r="G27" s="9" t="s">
        <v>21</v>
      </c>
      <c r="I27" s="9"/>
      <c r="J27" s="9" t="s">
        <v>6</v>
      </c>
      <c r="K27" s="9" t="s">
        <v>2</v>
      </c>
      <c r="L27" s="9" t="s">
        <v>7</v>
      </c>
      <c r="N27" s="9"/>
      <c r="O27" s="9" t="s">
        <v>6</v>
      </c>
      <c r="P27" s="9" t="s">
        <v>2</v>
      </c>
      <c r="Q27" s="9" t="s">
        <v>7</v>
      </c>
      <c r="S27" s="9"/>
      <c r="T27" s="9" t="s">
        <v>6</v>
      </c>
      <c r="U27" s="9" t="s">
        <v>2</v>
      </c>
      <c r="V27" s="9" t="s">
        <v>7</v>
      </c>
      <c r="X27" s="9"/>
      <c r="Y27" s="9" t="s">
        <v>6</v>
      </c>
      <c r="Z27" s="9" t="s">
        <v>2</v>
      </c>
      <c r="AA27" s="9" t="s">
        <v>7</v>
      </c>
      <c r="AC27" s="9"/>
      <c r="AE27" s="9"/>
      <c r="AG27" s="9"/>
      <c r="AH27" s="9" t="s">
        <v>18</v>
      </c>
      <c r="AI27" s="9" t="s">
        <v>19</v>
      </c>
      <c r="AJ27" s="9" t="s">
        <v>20</v>
      </c>
      <c r="AK27" s="9"/>
      <c r="AL27" s="26"/>
      <c r="AM27" s="26"/>
      <c r="AN27" s="26"/>
      <c r="AO27" s="26"/>
    </row>
    <row r="28" spans="1:41" x14ac:dyDescent="0.25">
      <c r="A28" s="22"/>
      <c r="B28" s="20">
        <v>30815</v>
      </c>
      <c r="C28" s="19">
        <v>2</v>
      </c>
      <c r="D28" s="21">
        <v>13</v>
      </c>
      <c r="E28" s="21">
        <f>D28*C28*B28</f>
        <v>801190</v>
      </c>
      <c r="I28" s="2" t="s">
        <v>4</v>
      </c>
      <c r="J28" s="3">
        <f>SUM(J29:J30)</f>
        <v>8455</v>
      </c>
      <c r="K28" s="4">
        <f>$K$2</f>
        <v>242</v>
      </c>
      <c r="L28" s="4">
        <f>K28*J28</f>
        <v>2046110</v>
      </c>
      <c r="N28" s="2" t="s">
        <v>4</v>
      </c>
      <c r="O28" s="3">
        <v>2000</v>
      </c>
      <c r="P28" s="4">
        <f>$P$2</f>
        <v>225</v>
      </c>
      <c r="Q28" s="4">
        <f>P28*O28</f>
        <v>450000</v>
      </c>
      <c r="S28" s="2" t="s">
        <v>4</v>
      </c>
      <c r="T28" s="3">
        <v>2145</v>
      </c>
      <c r="U28" s="4">
        <f>$U$2</f>
        <v>225</v>
      </c>
      <c r="V28" s="4">
        <f>U28*T28</f>
        <v>482625</v>
      </c>
      <c r="X28" s="2" t="s">
        <v>4</v>
      </c>
      <c r="Y28" s="3">
        <v>715</v>
      </c>
      <c r="Z28" s="4">
        <f>$Z$2</f>
        <v>225</v>
      </c>
      <c r="AA28" s="4">
        <f>Z28*Y28</f>
        <v>160875</v>
      </c>
      <c r="AC28" s="2"/>
      <c r="AE28" s="2"/>
      <c r="AG28" s="2" t="s">
        <v>15</v>
      </c>
      <c r="AH28" s="12">
        <f>$AH$7</f>
        <v>2600</v>
      </c>
      <c r="AI28" s="13">
        <f>$AI$7</f>
        <v>0</v>
      </c>
      <c r="AJ28" s="6">
        <v>10</v>
      </c>
      <c r="AK28" s="4">
        <f>AI28*AH28*AJ28</f>
        <v>0</v>
      </c>
      <c r="AL28" s="22"/>
      <c r="AM28" s="22"/>
      <c r="AN28" s="22"/>
      <c r="AO28" s="22"/>
    </row>
    <row r="29" spans="1:41" x14ac:dyDescent="0.25">
      <c r="A29" s="27">
        <f>B29-$B$8</f>
        <v>2808.4000000000015</v>
      </c>
      <c r="B29" s="3">
        <f>ROUND(E31-E28,0)/D29/10</f>
        <v>33623.4</v>
      </c>
      <c r="C29" s="2">
        <v>10</v>
      </c>
      <c r="D29" s="4">
        <v>24</v>
      </c>
      <c r="E29" s="4">
        <f>D29*C29*B29</f>
        <v>8069616</v>
      </c>
      <c r="I29" s="19" t="s">
        <v>8</v>
      </c>
      <c r="J29" s="20">
        <v>650</v>
      </c>
      <c r="K29" s="21">
        <v>473.04</v>
      </c>
      <c r="L29" s="21">
        <f>K29*J29</f>
        <v>307476</v>
      </c>
      <c r="N29" s="2"/>
      <c r="O29" s="3"/>
      <c r="P29" s="4"/>
      <c r="Q29" s="4"/>
      <c r="S29" s="2"/>
      <c r="T29" s="3"/>
      <c r="U29" s="4"/>
      <c r="V29" s="4"/>
      <c r="X29" s="2"/>
      <c r="Y29" s="3"/>
      <c r="Z29" s="4"/>
      <c r="AA29" s="4"/>
      <c r="AC29" s="4">
        <v>15760</v>
      </c>
      <c r="AE29" s="2"/>
      <c r="AG29" s="2" t="s">
        <v>16</v>
      </c>
      <c r="AH29" s="14">
        <f>$AH$8</f>
        <v>853</v>
      </c>
      <c r="AI29" s="13">
        <f>$AI$8</f>
        <v>4</v>
      </c>
      <c r="AJ29" s="6">
        <v>10</v>
      </c>
      <c r="AK29" s="4">
        <f t="shared" ref="AK29:AK30" si="3">AI29*AH29*AJ29</f>
        <v>34120</v>
      </c>
      <c r="AL29" s="22"/>
      <c r="AM29" s="22"/>
      <c r="AN29" s="22"/>
      <c r="AO29" s="22"/>
    </row>
    <row r="30" spans="1:41" x14ac:dyDescent="0.25">
      <c r="A30" s="22"/>
      <c r="B30" s="2"/>
      <c r="C30" s="2"/>
      <c r="D30" s="4"/>
      <c r="E30" s="2"/>
      <c r="I30" s="2" t="s">
        <v>8</v>
      </c>
      <c r="J30" s="3">
        <v>7805</v>
      </c>
      <c r="K30" s="4">
        <f>$K$3</f>
        <v>486</v>
      </c>
      <c r="L30" s="4">
        <f>K30*J30</f>
        <v>3793230</v>
      </c>
      <c r="N30" s="2" t="s">
        <v>8</v>
      </c>
      <c r="O30" s="3">
        <f>SUM(O28:O29)</f>
        <v>2000</v>
      </c>
      <c r="P30" s="4">
        <f>$P$3</f>
        <v>238.68</v>
      </c>
      <c r="Q30" s="4">
        <f>P30*O30</f>
        <v>477360</v>
      </c>
      <c r="S30" s="2" t="s">
        <v>8</v>
      </c>
      <c r="T30" s="3">
        <f>SUM(T28:T29)</f>
        <v>2145</v>
      </c>
      <c r="U30" s="4">
        <f>$U$3</f>
        <v>100</v>
      </c>
      <c r="V30" s="4">
        <f>U30*T30</f>
        <v>214500</v>
      </c>
      <c r="X30" s="2" t="s">
        <v>8</v>
      </c>
      <c r="Y30" s="3">
        <f>SUM(Y28:Y29)</f>
        <v>715</v>
      </c>
      <c r="Z30" s="4">
        <f>$Z$3</f>
        <v>890</v>
      </c>
      <c r="AA30" s="4">
        <f>Z30*Y30</f>
        <v>636350</v>
      </c>
      <c r="AC30" s="4">
        <v>98800</v>
      </c>
      <c r="AE30" s="2"/>
      <c r="AG30" s="2" t="s">
        <v>17</v>
      </c>
      <c r="AH30" s="12">
        <f>$AH$9</f>
        <v>2445</v>
      </c>
      <c r="AI30" s="13">
        <f>$AI$9</f>
        <v>2</v>
      </c>
      <c r="AJ30" s="6">
        <v>10</v>
      </c>
      <c r="AK30" s="4">
        <f t="shared" si="3"/>
        <v>48900</v>
      </c>
      <c r="AL30" s="22"/>
      <c r="AM30" s="22"/>
      <c r="AN30" s="22"/>
      <c r="AO30" s="22"/>
    </row>
    <row r="31" spans="1:41" ht="15.75" x14ac:dyDescent="0.25">
      <c r="A31" s="22"/>
      <c r="B31" s="2"/>
      <c r="C31" s="2"/>
      <c r="D31" s="2"/>
      <c r="E31" s="16">
        <f>F31</f>
        <v>8870806</v>
      </c>
      <c r="F31" s="16">
        <f>L31+Q31+V31+AA31+AC31+AE31+AK31</f>
        <v>8870806</v>
      </c>
      <c r="G31" s="16">
        <f>E31-F31</f>
        <v>0</v>
      </c>
      <c r="I31" s="2"/>
      <c r="J31" s="2"/>
      <c r="K31" s="2"/>
      <c r="L31" s="5">
        <f>SUM(L28:L30)</f>
        <v>6146816</v>
      </c>
      <c r="N31" s="2"/>
      <c r="O31" s="2"/>
      <c r="P31" s="2"/>
      <c r="Q31" s="5">
        <f>SUM(Q28:Q30)</f>
        <v>927360</v>
      </c>
      <c r="S31" s="2"/>
      <c r="T31" s="2"/>
      <c r="U31" s="2"/>
      <c r="V31" s="5">
        <f>SUM(V28:V30)</f>
        <v>697125</v>
      </c>
      <c r="X31" s="2"/>
      <c r="Y31" s="2"/>
      <c r="Z31" s="2"/>
      <c r="AA31" s="5">
        <f>SUM(AA28:AA30)</f>
        <v>797225</v>
      </c>
      <c r="AC31" s="5">
        <f>SUM(AC28:AC30)</f>
        <v>114560</v>
      </c>
      <c r="AE31" s="5">
        <v>104700</v>
      </c>
      <c r="AG31" s="2"/>
      <c r="AH31" s="2"/>
      <c r="AI31" s="2"/>
      <c r="AJ31" s="2"/>
      <c r="AK31" s="5">
        <f>SUM(AK28:AK30)</f>
        <v>83020</v>
      </c>
      <c r="AL31" s="22"/>
      <c r="AM31" s="22"/>
      <c r="AN31" s="22"/>
      <c r="AO31" s="22"/>
    </row>
    <row r="32" spans="1:41" x14ac:dyDescent="0.25">
      <c r="A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ht="21" x14ac:dyDescent="0.35">
      <c r="A33" s="22"/>
      <c r="B33" s="15">
        <v>23</v>
      </c>
      <c r="C33" s="22"/>
      <c r="D33" s="22"/>
      <c r="E33" s="22"/>
      <c r="F33" s="22"/>
      <c r="G33" s="22"/>
      <c r="H33" s="22"/>
      <c r="I33" s="22"/>
      <c r="J33" s="24" t="s">
        <v>5</v>
      </c>
      <c r="K33" s="22"/>
      <c r="L33" s="22"/>
      <c r="M33" s="22"/>
      <c r="N33" s="22"/>
      <c r="O33" s="24" t="s">
        <v>9</v>
      </c>
      <c r="P33" s="22"/>
      <c r="Q33" s="22"/>
      <c r="R33" s="22"/>
      <c r="S33" s="22"/>
      <c r="T33" s="24" t="s">
        <v>10</v>
      </c>
      <c r="U33" s="22"/>
      <c r="V33" s="22"/>
      <c r="W33" s="22"/>
      <c r="X33" s="22"/>
      <c r="Y33" s="24" t="s">
        <v>11</v>
      </c>
      <c r="Z33" s="22"/>
      <c r="AA33" s="22"/>
      <c r="AB33" s="22"/>
      <c r="AC33" s="24" t="s">
        <v>12</v>
      </c>
      <c r="AD33" s="22"/>
      <c r="AE33" s="24" t="s">
        <v>13</v>
      </c>
      <c r="AF33" s="22"/>
      <c r="AG33" s="24" t="s">
        <v>14</v>
      </c>
      <c r="AH33" s="22"/>
      <c r="AI33" s="22"/>
      <c r="AJ33" s="22"/>
      <c r="AK33" s="22"/>
      <c r="AL33" s="22"/>
      <c r="AM33" s="22"/>
      <c r="AN33" s="22"/>
      <c r="AO33" s="22"/>
    </row>
    <row r="34" spans="1:41" s="7" customFormat="1" ht="27.75" customHeight="1" x14ac:dyDescent="0.25">
      <c r="A34" s="26"/>
      <c r="B34" s="9" t="s">
        <v>23</v>
      </c>
      <c r="C34" s="9" t="s">
        <v>1</v>
      </c>
      <c r="D34" s="9" t="s">
        <v>2</v>
      </c>
      <c r="E34" s="9" t="s">
        <v>3</v>
      </c>
      <c r="F34" s="9" t="s">
        <v>22</v>
      </c>
      <c r="G34" s="9" t="s">
        <v>21</v>
      </c>
      <c r="I34" s="9"/>
      <c r="J34" s="9" t="s">
        <v>6</v>
      </c>
      <c r="K34" s="9" t="s">
        <v>2</v>
      </c>
      <c r="L34" s="9" t="s">
        <v>7</v>
      </c>
      <c r="N34" s="9"/>
      <c r="O34" s="9" t="s">
        <v>6</v>
      </c>
      <c r="P34" s="9" t="s">
        <v>2</v>
      </c>
      <c r="Q34" s="9" t="s">
        <v>7</v>
      </c>
      <c r="S34" s="9"/>
      <c r="T34" s="9" t="s">
        <v>6</v>
      </c>
      <c r="U34" s="9" t="s">
        <v>2</v>
      </c>
      <c r="V34" s="9" t="s">
        <v>7</v>
      </c>
      <c r="X34" s="9"/>
      <c r="Y34" s="9" t="s">
        <v>6</v>
      </c>
      <c r="Z34" s="9" t="s">
        <v>2</v>
      </c>
      <c r="AA34" s="9" t="s">
        <v>7</v>
      </c>
      <c r="AC34" s="9"/>
      <c r="AE34" s="9"/>
      <c r="AG34" s="9"/>
      <c r="AH34" s="9" t="s">
        <v>18</v>
      </c>
      <c r="AI34" s="9" t="s">
        <v>19</v>
      </c>
      <c r="AJ34" s="9" t="s">
        <v>20</v>
      </c>
      <c r="AK34" s="9"/>
      <c r="AL34" s="26"/>
      <c r="AM34" s="26"/>
      <c r="AN34" s="26"/>
      <c r="AO34" s="26"/>
    </row>
    <row r="35" spans="1:41" x14ac:dyDescent="0.25">
      <c r="A35" s="22"/>
      <c r="B35" s="20">
        <v>30815</v>
      </c>
      <c r="C35" s="19">
        <v>2</v>
      </c>
      <c r="D35" s="21">
        <v>13</v>
      </c>
      <c r="E35" s="21">
        <f>D35*C35*B35</f>
        <v>801190</v>
      </c>
      <c r="I35" s="2" t="s">
        <v>4</v>
      </c>
      <c r="J35" s="3">
        <f>SUM(J36:J37)</f>
        <v>8455</v>
      </c>
      <c r="K35" s="4">
        <f>$K$2</f>
        <v>242</v>
      </c>
      <c r="L35" s="4">
        <f>K35*J35</f>
        <v>2046110</v>
      </c>
      <c r="N35" s="2" t="s">
        <v>4</v>
      </c>
      <c r="O35" s="3">
        <v>2000</v>
      </c>
      <c r="P35" s="4">
        <f>$P$2</f>
        <v>225</v>
      </c>
      <c r="Q35" s="4">
        <f>P35*O35</f>
        <v>450000</v>
      </c>
      <c r="S35" s="2" t="s">
        <v>4</v>
      </c>
      <c r="T35" s="3">
        <v>2145</v>
      </c>
      <c r="U35" s="4">
        <f>$U$2</f>
        <v>225</v>
      </c>
      <c r="V35" s="4">
        <f>U35*T35</f>
        <v>482625</v>
      </c>
      <c r="X35" s="2" t="s">
        <v>4</v>
      </c>
      <c r="Y35" s="3">
        <v>715</v>
      </c>
      <c r="Z35" s="4">
        <f>$Z$2</f>
        <v>225</v>
      </c>
      <c r="AA35" s="4">
        <f>Z35*Y35</f>
        <v>160875</v>
      </c>
      <c r="AC35" s="2"/>
      <c r="AE35" s="2"/>
      <c r="AG35" s="2" t="s">
        <v>15</v>
      </c>
      <c r="AH35" s="12">
        <f>$AH$7</f>
        <v>2600</v>
      </c>
      <c r="AI35" s="13">
        <f>$AI$7</f>
        <v>0</v>
      </c>
      <c r="AJ35" s="6">
        <v>10</v>
      </c>
      <c r="AK35" s="4">
        <f>AI35*AH35*AJ35</f>
        <v>0</v>
      </c>
      <c r="AL35" s="22"/>
      <c r="AM35" s="22"/>
      <c r="AN35" s="22"/>
      <c r="AO35" s="22"/>
    </row>
    <row r="36" spans="1:41" x14ac:dyDescent="0.25">
      <c r="A36" s="27">
        <f>B36-$B$8</f>
        <v>4270.2869565217406</v>
      </c>
      <c r="B36" s="3">
        <f>ROUND(E38-E35,0)/D36/10</f>
        <v>35085.286956521741</v>
      </c>
      <c r="C36" s="2">
        <v>10</v>
      </c>
      <c r="D36" s="4">
        <v>23</v>
      </c>
      <c r="E36" s="4">
        <f>D36*C36*B36</f>
        <v>8069616</v>
      </c>
      <c r="I36" s="19" t="s">
        <v>8</v>
      </c>
      <c r="J36" s="20">
        <v>650</v>
      </c>
      <c r="K36" s="21">
        <v>473.04</v>
      </c>
      <c r="L36" s="21">
        <f>K36*J36</f>
        <v>307476</v>
      </c>
      <c r="N36" s="2"/>
      <c r="O36" s="3"/>
      <c r="P36" s="4"/>
      <c r="Q36" s="4"/>
      <c r="S36" s="2"/>
      <c r="T36" s="3"/>
      <c r="U36" s="4"/>
      <c r="V36" s="4"/>
      <c r="X36" s="2"/>
      <c r="Y36" s="3"/>
      <c r="Z36" s="4"/>
      <c r="AA36" s="4"/>
      <c r="AC36" s="4">
        <v>15760</v>
      </c>
      <c r="AE36" s="2"/>
      <c r="AG36" s="2" t="s">
        <v>16</v>
      </c>
      <c r="AH36" s="14">
        <f>$AH$8</f>
        <v>853</v>
      </c>
      <c r="AI36" s="13">
        <f>$AI$8</f>
        <v>4</v>
      </c>
      <c r="AJ36" s="6">
        <v>10</v>
      </c>
      <c r="AK36" s="4">
        <f t="shared" ref="AK36:AK37" si="4">AI36*AH36*AJ36</f>
        <v>34120</v>
      </c>
      <c r="AL36" s="22"/>
      <c r="AM36" s="22"/>
      <c r="AN36" s="22"/>
      <c r="AO36" s="22"/>
    </row>
    <row r="37" spans="1:41" x14ac:dyDescent="0.25">
      <c r="A37" s="22"/>
      <c r="B37" s="2"/>
      <c r="C37" s="2"/>
      <c r="D37" s="4"/>
      <c r="E37" s="2"/>
      <c r="I37" s="2" t="s">
        <v>8</v>
      </c>
      <c r="J37" s="3">
        <v>7805</v>
      </c>
      <c r="K37" s="4">
        <f>$K$3</f>
        <v>486</v>
      </c>
      <c r="L37" s="4">
        <f>K37*J37</f>
        <v>3793230</v>
      </c>
      <c r="N37" s="2" t="s">
        <v>8</v>
      </c>
      <c r="O37" s="3">
        <f>SUM(O35:O36)</f>
        <v>2000</v>
      </c>
      <c r="P37" s="4">
        <f>$P$3</f>
        <v>238.68</v>
      </c>
      <c r="Q37" s="4">
        <f>P37*O37</f>
        <v>477360</v>
      </c>
      <c r="S37" s="2" t="s">
        <v>8</v>
      </c>
      <c r="T37" s="3">
        <f>SUM(T35:T36)</f>
        <v>2145</v>
      </c>
      <c r="U37" s="4">
        <f>$U$3</f>
        <v>100</v>
      </c>
      <c r="V37" s="4">
        <f>U37*T37</f>
        <v>214500</v>
      </c>
      <c r="X37" s="2" t="s">
        <v>8</v>
      </c>
      <c r="Y37" s="3">
        <f>SUM(Y35:Y36)</f>
        <v>715</v>
      </c>
      <c r="Z37" s="4">
        <f>$Z$3</f>
        <v>890</v>
      </c>
      <c r="AA37" s="4">
        <f>Z37*Y37</f>
        <v>636350</v>
      </c>
      <c r="AC37" s="4">
        <v>98800</v>
      </c>
      <c r="AE37" s="2"/>
      <c r="AG37" s="2" t="s">
        <v>17</v>
      </c>
      <c r="AH37" s="12">
        <f>$AH$9</f>
        <v>2445</v>
      </c>
      <c r="AI37" s="13">
        <f>$AI$9</f>
        <v>2</v>
      </c>
      <c r="AJ37" s="6">
        <v>10</v>
      </c>
      <c r="AK37" s="4">
        <f t="shared" si="4"/>
        <v>48900</v>
      </c>
      <c r="AL37" s="22"/>
      <c r="AM37" s="22"/>
      <c r="AN37" s="22"/>
      <c r="AO37" s="22"/>
    </row>
    <row r="38" spans="1:41" ht="15.75" x14ac:dyDescent="0.25">
      <c r="A38" s="22"/>
      <c r="B38" s="2"/>
      <c r="C38" s="2"/>
      <c r="D38" s="2"/>
      <c r="E38" s="16">
        <f>F38</f>
        <v>8870806</v>
      </c>
      <c r="F38" s="16">
        <f>L38+Q38+V38+AA38+AC38+AE38+AK38</f>
        <v>8870806</v>
      </c>
      <c r="G38" s="16">
        <f>E38-F38</f>
        <v>0</v>
      </c>
      <c r="I38" s="2"/>
      <c r="J38" s="2"/>
      <c r="K38" s="2"/>
      <c r="L38" s="5">
        <f>SUM(L35:L37)</f>
        <v>6146816</v>
      </c>
      <c r="N38" s="2"/>
      <c r="O38" s="2"/>
      <c r="P38" s="2"/>
      <c r="Q38" s="5">
        <f>SUM(Q35:Q37)</f>
        <v>927360</v>
      </c>
      <c r="S38" s="2"/>
      <c r="T38" s="2"/>
      <c r="U38" s="2"/>
      <c r="V38" s="5">
        <f>SUM(V35:V37)</f>
        <v>697125</v>
      </c>
      <c r="X38" s="2"/>
      <c r="Y38" s="2"/>
      <c r="Z38" s="2"/>
      <c r="AA38" s="5">
        <f>SUM(AA35:AA37)</f>
        <v>797225</v>
      </c>
      <c r="AC38" s="5">
        <f>SUM(AC35:AC37)</f>
        <v>114560</v>
      </c>
      <c r="AE38" s="5">
        <v>104700</v>
      </c>
      <c r="AG38" s="2"/>
      <c r="AH38" s="2"/>
      <c r="AI38" s="2"/>
      <c r="AJ38" s="2"/>
      <c r="AK38" s="5">
        <f>SUM(AK35:AK37)</f>
        <v>83020</v>
      </c>
      <c r="AL38" s="22"/>
      <c r="AM38" s="22"/>
      <c r="AN38" s="22"/>
      <c r="AO38" s="22"/>
    </row>
    <row r="39" spans="1:4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</sheetData>
  <conditionalFormatting sqref="G10">
    <cfRule type="cellIs" dxfId="4" priority="5" operator="lessThan">
      <formula>0</formula>
    </cfRule>
  </conditionalFormatting>
  <conditionalFormatting sqref="G17">
    <cfRule type="cellIs" dxfId="3" priority="4" operator="lessThan">
      <formula>0</formula>
    </cfRule>
  </conditionalFormatting>
  <conditionalFormatting sqref="G24">
    <cfRule type="cellIs" dxfId="2" priority="3" operator="lessThan">
      <formula>0</formula>
    </cfRule>
  </conditionalFormatting>
  <conditionalFormatting sqref="G31">
    <cfRule type="cellIs" dxfId="1" priority="2" operator="lessThan">
      <formula>0</formula>
    </cfRule>
  </conditionalFormatting>
  <conditionalFormatting sqref="G3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7"/>
  <sheetViews>
    <sheetView workbookViewId="0">
      <selection activeCell="H16" sqref="H16"/>
    </sheetView>
  </sheetViews>
  <sheetFormatPr defaultRowHeight="15" x14ac:dyDescent="0.25"/>
  <cols>
    <col min="2" max="2" width="10.7109375" bestFit="1" customWidth="1"/>
    <col min="3" max="3" width="8.85546875" bestFit="1" customWidth="1"/>
    <col min="4" max="4" width="7.42578125" bestFit="1" customWidth="1"/>
    <col min="5" max="5" width="13.5703125" bestFit="1" customWidth="1"/>
    <col min="6" max="6" width="13.7109375" bestFit="1" customWidth="1"/>
    <col min="7" max="7" width="11.5703125" bestFit="1" customWidth="1"/>
  </cols>
  <sheetData>
    <row r="2" spans="2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22</v>
      </c>
      <c r="G2" s="2" t="s">
        <v>21</v>
      </c>
    </row>
    <row r="3" spans="2:7" x14ac:dyDescent="0.25">
      <c r="B3" s="2">
        <v>30815</v>
      </c>
      <c r="C3" s="2">
        <v>2</v>
      </c>
      <c r="D3" s="4">
        <v>13</v>
      </c>
      <c r="E3" s="4">
        <v>801190</v>
      </c>
      <c r="F3" s="2"/>
      <c r="G3" s="2"/>
    </row>
    <row r="4" spans="2:7" x14ac:dyDescent="0.25">
      <c r="B4" s="2">
        <v>30815</v>
      </c>
      <c r="C4" s="2">
        <v>10</v>
      </c>
      <c r="D4" s="4">
        <v>26</v>
      </c>
      <c r="E4" s="4">
        <v>8011900</v>
      </c>
      <c r="F4" s="2"/>
      <c r="G4" s="2"/>
    </row>
    <row r="5" spans="2:7" x14ac:dyDescent="0.25">
      <c r="B5" s="2"/>
      <c r="C5" s="2"/>
      <c r="D5" s="4"/>
      <c r="E5" s="2"/>
      <c r="F5" s="2"/>
      <c r="G5" s="2"/>
    </row>
    <row r="6" spans="2:7" x14ac:dyDescent="0.25">
      <c r="B6" s="2"/>
      <c r="C6" s="2"/>
      <c r="D6" s="2"/>
      <c r="E6" s="4">
        <v>8813090</v>
      </c>
      <c r="F6" s="4">
        <v>8870806</v>
      </c>
      <c r="G6" s="8">
        <v>-57716</v>
      </c>
    </row>
    <row r="7" spans="2:7" x14ac:dyDescent="0.25">
      <c r="E7" s="1"/>
      <c r="F7" s="1"/>
      <c r="G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6"/>
  <sheetViews>
    <sheetView workbookViewId="0">
      <selection activeCell="B6" sqref="B6"/>
    </sheetView>
  </sheetViews>
  <sheetFormatPr defaultRowHeight="15" x14ac:dyDescent="0.25"/>
  <sheetData>
    <row r="4" spans="2:2" x14ac:dyDescent="0.25">
      <c r="B4" t="s">
        <v>25</v>
      </c>
    </row>
    <row r="5" spans="2:2" x14ac:dyDescent="0.25">
      <c r="B5" t="s">
        <v>27</v>
      </c>
    </row>
    <row r="6" spans="2:2" x14ac:dyDescent="0.25">
      <c r="B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bumistrz</vt:lpstr>
      <vt:lpstr>działania</vt:lpstr>
    </vt:vector>
  </TitlesOfParts>
  <Company>ST-193326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Kolankiewicz Roman</dc:creator>
  <cp:lastModifiedBy>Piotr Sokołowski</cp:lastModifiedBy>
  <cp:lastPrinted>2020-02-06T13:58:14Z</cp:lastPrinted>
  <dcterms:created xsi:type="dcterms:W3CDTF">2020-02-06T11:23:12Z</dcterms:created>
  <dcterms:modified xsi:type="dcterms:W3CDTF">2020-02-06T13:59:15Z</dcterms:modified>
</cp:coreProperties>
</file>