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8_{BED9187C-AC0D-49E4-A1B0-8AE00B7771B7}" xr6:coauthVersionLast="47" xr6:coauthVersionMax="47" xr10:uidLastSave="{00000000-0000-0000-0000-000000000000}"/>
  <bookViews>
    <workbookView xWindow="-28800" yWindow="645" windowWidth="29040" windowHeight="15555" xr2:uid="{00000000-000D-0000-FFFF-FFFF00000000}"/>
  </bookViews>
  <sheets>
    <sheet name="wykonanie" sheetId="1" r:id="rId1"/>
    <sheet name="koszt 1 uczni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4" i="1" l="1"/>
  <c r="O166" i="1"/>
  <c r="C33" i="2"/>
  <c r="C32" i="2"/>
  <c r="C31" i="2"/>
  <c r="C30" i="2"/>
  <c r="C29" i="2"/>
  <c r="C25" i="2"/>
  <c r="C24" i="2"/>
  <c r="C23" i="2"/>
  <c r="C22" i="2"/>
  <c r="C21" i="2"/>
  <c r="C20" i="2"/>
  <c r="C19" i="2"/>
  <c r="C18" i="2"/>
  <c r="C17" i="2"/>
  <c r="C13" i="2"/>
  <c r="C12" i="2"/>
  <c r="C11" i="2"/>
  <c r="C10" i="2"/>
  <c r="C9" i="2"/>
  <c r="C8" i="2"/>
  <c r="C7" i="2"/>
  <c r="C6" i="2"/>
  <c r="C5" i="2"/>
  <c r="J320" i="1" l="1"/>
  <c r="G328" i="1"/>
  <c r="G339" i="1"/>
  <c r="G338" i="1"/>
  <c r="G337" i="1"/>
  <c r="G336" i="1"/>
  <c r="G335" i="1"/>
  <c r="G334" i="1"/>
  <c r="G333" i="1"/>
  <c r="G331" i="1"/>
  <c r="G332" i="1"/>
  <c r="G330" i="1"/>
  <c r="F340" i="1"/>
  <c r="E293" i="1"/>
  <c r="J271" i="1"/>
  <c r="F271" i="1"/>
  <c r="E271" i="1"/>
  <c r="I212" i="1"/>
  <c r="H186" i="1"/>
  <c r="H188" i="1"/>
  <c r="N173" i="1"/>
  <c r="N171" i="1"/>
  <c r="K124" i="1" l="1"/>
  <c r="B17" i="2" s="1"/>
  <c r="K122" i="1"/>
  <c r="Q46" i="1"/>
  <c r="J322" i="1"/>
  <c r="I323" i="1"/>
  <c r="H323" i="1"/>
  <c r="E296" i="1"/>
  <c r="E297" i="1"/>
  <c r="E298" i="1"/>
  <c r="E299" i="1"/>
  <c r="E300" i="1"/>
  <c r="E301" i="1"/>
  <c r="E302" i="1"/>
  <c r="E303" i="1"/>
  <c r="E304" i="1"/>
  <c r="E295" i="1"/>
  <c r="L278" i="1"/>
  <c r="E235" i="1"/>
  <c r="I214" i="1"/>
  <c r="G189" i="1"/>
  <c r="N174" i="1"/>
  <c r="N175" i="1"/>
  <c r="N176" i="1"/>
  <c r="N177" i="1"/>
  <c r="N178" i="1"/>
  <c r="K125" i="1"/>
  <c r="K126" i="1"/>
  <c r="K127" i="1"/>
  <c r="K128" i="1"/>
  <c r="K129" i="1"/>
  <c r="K130" i="1"/>
  <c r="K131" i="1"/>
  <c r="K132" i="1"/>
  <c r="K133" i="1"/>
  <c r="Q49" i="1"/>
  <c r="Q50" i="1"/>
  <c r="Q51" i="1"/>
  <c r="Q52" i="1"/>
  <c r="Q53" i="1"/>
  <c r="Q54" i="1"/>
  <c r="Q55" i="1"/>
  <c r="Q56" i="1"/>
  <c r="Q57" i="1"/>
  <c r="Q48" i="1"/>
  <c r="I179" i="1" l="1"/>
  <c r="E179" i="1"/>
  <c r="C179" i="1"/>
  <c r="M264" i="1"/>
  <c r="B19" i="2" s="1"/>
  <c r="M265" i="1"/>
  <c r="B20" i="2" s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B22" i="1"/>
  <c r="D305" i="1" l="1"/>
  <c r="C305" i="1"/>
  <c r="B305" i="1"/>
  <c r="E305" i="1" s="1"/>
  <c r="L276" i="1"/>
  <c r="M266" i="1"/>
  <c r="M267" i="1"/>
  <c r="M268" i="1"/>
  <c r="M269" i="1"/>
  <c r="M270" i="1"/>
  <c r="M262" i="1"/>
  <c r="E233" i="1"/>
  <c r="E234" i="1"/>
  <c r="E236" i="1"/>
  <c r="E237" i="1"/>
  <c r="E238" i="1"/>
  <c r="E239" i="1"/>
  <c r="E240" i="1"/>
  <c r="E241" i="1"/>
  <c r="E242" i="1"/>
  <c r="E243" i="1"/>
  <c r="E244" i="1"/>
  <c r="E245" i="1"/>
  <c r="E230" i="1"/>
  <c r="I215" i="1"/>
  <c r="I216" i="1"/>
  <c r="I217" i="1"/>
  <c r="I218" i="1"/>
  <c r="I219" i="1"/>
  <c r="I220" i="1"/>
  <c r="I221" i="1"/>
  <c r="I222" i="1"/>
  <c r="I223" i="1"/>
  <c r="B40" i="1"/>
  <c r="Q40" i="1"/>
  <c r="Q58" i="1" l="1"/>
  <c r="E312" i="1"/>
  <c r="E314" i="1"/>
  <c r="C315" i="1"/>
  <c r="B315" i="1"/>
  <c r="L279" i="1" l="1"/>
  <c r="L280" i="1"/>
  <c r="L281" i="1"/>
  <c r="L282" i="1"/>
  <c r="L283" i="1"/>
  <c r="L284" i="1"/>
  <c r="L285" i="1"/>
  <c r="L286" i="1"/>
  <c r="L287" i="1"/>
  <c r="E232" i="1"/>
  <c r="B246" i="1"/>
  <c r="L179" i="1"/>
  <c r="M179" i="1"/>
  <c r="L271" i="1"/>
  <c r="K271" i="1"/>
  <c r="K288" i="1"/>
  <c r="J288" i="1"/>
  <c r="H224" i="1"/>
  <c r="G224" i="1"/>
  <c r="F224" i="1"/>
  <c r="E224" i="1"/>
  <c r="D224" i="1"/>
  <c r="C224" i="1"/>
  <c r="B224" i="1"/>
  <c r="J134" i="1"/>
  <c r="I134" i="1"/>
  <c r="I224" i="1" l="1"/>
  <c r="C255" i="1" l="1"/>
  <c r="D255" i="1"/>
  <c r="E255" i="1"/>
  <c r="F255" i="1"/>
  <c r="G255" i="1"/>
  <c r="H255" i="1"/>
  <c r="I255" i="1"/>
  <c r="J255" i="1"/>
  <c r="K255" i="1"/>
  <c r="L255" i="1"/>
  <c r="B255" i="1"/>
  <c r="M254" i="1"/>
  <c r="K348" i="1"/>
  <c r="J348" i="1"/>
  <c r="L347" i="1"/>
  <c r="L345" i="1"/>
  <c r="F348" i="1"/>
  <c r="G348" i="1" s="1"/>
  <c r="G347" i="1"/>
  <c r="G323" i="1"/>
  <c r="J323" i="1" s="1"/>
  <c r="C323" i="1"/>
  <c r="B323" i="1"/>
  <c r="D322" i="1"/>
  <c r="D315" i="1"/>
  <c r="E315" i="1" s="1"/>
  <c r="K189" i="1"/>
  <c r="L189" i="1" s="1"/>
  <c r="L188" i="1"/>
  <c r="F189" i="1"/>
  <c r="H189" i="1" s="1"/>
  <c r="C188" i="1"/>
  <c r="B189" i="1"/>
  <c r="C189" i="1" s="1"/>
  <c r="B179" i="1"/>
  <c r="D179" i="1"/>
  <c r="F179" i="1"/>
  <c r="G179" i="1"/>
  <c r="H179" i="1"/>
  <c r="J179" i="1"/>
  <c r="K179" i="1"/>
  <c r="O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B167" i="1"/>
  <c r="B31" i="2"/>
  <c r="D31" i="2" s="1"/>
  <c r="B32" i="2"/>
  <c r="D32" i="2" s="1"/>
  <c r="B29" i="2"/>
  <c r="D29" i="2" s="1"/>
  <c r="C271" i="1"/>
  <c r="D271" i="1"/>
  <c r="G271" i="1"/>
  <c r="H271" i="1"/>
  <c r="I271" i="1"/>
  <c r="B271" i="1"/>
  <c r="B348" i="1"/>
  <c r="C347" i="1"/>
  <c r="J340" i="1"/>
  <c r="K340" i="1" s="1"/>
  <c r="K332" i="1"/>
  <c r="K333" i="1"/>
  <c r="K334" i="1"/>
  <c r="K335" i="1"/>
  <c r="K336" i="1"/>
  <c r="K337" i="1"/>
  <c r="K338" i="1"/>
  <c r="K339" i="1"/>
  <c r="K330" i="1"/>
  <c r="K331" i="1"/>
  <c r="C340" i="1"/>
  <c r="D340" i="1"/>
  <c r="E340" i="1"/>
  <c r="B340" i="1"/>
  <c r="C288" i="1"/>
  <c r="D288" i="1"/>
  <c r="E288" i="1"/>
  <c r="F288" i="1"/>
  <c r="G288" i="1"/>
  <c r="H288" i="1"/>
  <c r="I288" i="1"/>
  <c r="B288" i="1"/>
  <c r="D246" i="1"/>
  <c r="C246" i="1"/>
  <c r="E134" i="1"/>
  <c r="F134" i="1"/>
  <c r="G134" i="1"/>
  <c r="H134" i="1"/>
  <c r="D134" i="1"/>
  <c r="C118" i="1"/>
  <c r="D118" i="1"/>
  <c r="E118" i="1"/>
  <c r="F118" i="1"/>
  <c r="G118" i="1"/>
  <c r="H118" i="1"/>
  <c r="I118" i="1"/>
  <c r="J118" i="1"/>
  <c r="K118" i="1"/>
  <c r="L118" i="1"/>
  <c r="B134" i="1"/>
  <c r="C134" i="1"/>
  <c r="B118" i="1"/>
  <c r="B18" i="2"/>
  <c r="D18" i="2" s="1"/>
  <c r="D19" i="2"/>
  <c r="B21" i="2"/>
  <c r="D21" i="2" s="1"/>
  <c r="B24" i="2"/>
  <c r="D24" i="2" s="1"/>
  <c r="B25" i="2"/>
  <c r="D25" i="2" s="1"/>
  <c r="G345" i="1"/>
  <c r="C345" i="1"/>
  <c r="K328" i="1"/>
  <c r="G340" i="1" l="1"/>
  <c r="E246" i="1"/>
  <c r="N179" i="1"/>
  <c r="K134" i="1"/>
  <c r="M271" i="1"/>
  <c r="M255" i="1"/>
  <c r="L288" i="1"/>
  <c r="B8" i="2"/>
  <c r="D8" i="2" s="1"/>
  <c r="B6" i="2"/>
  <c r="D6" i="2" s="1"/>
  <c r="B12" i="2"/>
  <c r="D12" i="2" s="1"/>
  <c r="B13" i="2"/>
  <c r="D13" i="2" s="1"/>
  <c r="B22" i="2"/>
  <c r="D22" i="2" s="1"/>
  <c r="B10" i="2"/>
  <c r="D10" i="2" s="1"/>
  <c r="B7" i="2"/>
  <c r="D7" i="2" s="1"/>
  <c r="B5" i="2"/>
  <c r="D5" i="2" s="1"/>
  <c r="L348" i="1"/>
  <c r="B9" i="2"/>
  <c r="D9" i="2" s="1"/>
  <c r="B11" i="2"/>
  <c r="D11" i="2" s="1"/>
  <c r="D20" i="2"/>
  <c r="B23" i="2"/>
  <c r="D23" i="2" s="1"/>
  <c r="B30" i="2"/>
  <c r="D30" i="2" s="1"/>
  <c r="D17" i="2"/>
  <c r="B33" i="2"/>
  <c r="D33" i="2" s="1"/>
  <c r="D323" i="1"/>
  <c r="C348" i="1"/>
  <c r="D320" i="1"/>
  <c r="M252" i="1" l="1"/>
  <c r="L186" i="1"/>
  <c r="C186" i="1"/>
</calcChain>
</file>

<file path=xl/sharedStrings.xml><?xml version="1.0" encoding="utf-8"?>
<sst xmlns="http://schemas.openxmlformats.org/spreadsheetml/2006/main" count="418" uniqueCount="87">
  <si>
    <t>PLAN</t>
  </si>
  <si>
    <t>Sp 1</t>
  </si>
  <si>
    <t>Sp 2</t>
  </si>
  <si>
    <t>Sp K-nko</t>
  </si>
  <si>
    <t>Sp P-na</t>
  </si>
  <si>
    <t>Sp R-nek</t>
  </si>
  <si>
    <t>Sp R-in</t>
  </si>
  <si>
    <t>Sp D-ce</t>
  </si>
  <si>
    <t>Sp Cz-ry</t>
  </si>
  <si>
    <t>UM</t>
  </si>
  <si>
    <t>RAZEM</t>
  </si>
  <si>
    <t>SUMA</t>
  </si>
  <si>
    <t>Załącznik nr 5</t>
  </si>
  <si>
    <t>§ 2540</t>
  </si>
  <si>
    <t>§ 2710</t>
  </si>
  <si>
    <t>§ 3020</t>
  </si>
  <si>
    <t>§ 4010</t>
  </si>
  <si>
    <t>§ 4040</t>
  </si>
  <si>
    <t>§ 4110</t>
  </si>
  <si>
    <t>§ 4120</t>
  </si>
  <si>
    <t>§ 4140</t>
  </si>
  <si>
    <t>§ 4170</t>
  </si>
  <si>
    <t>§ 4210</t>
  </si>
  <si>
    <t>§ 4240</t>
  </si>
  <si>
    <t>§ 4260</t>
  </si>
  <si>
    <t>§ 4270</t>
  </si>
  <si>
    <t>§ 4280</t>
  </si>
  <si>
    <t>§ 4300</t>
  </si>
  <si>
    <t>§ 4360</t>
  </si>
  <si>
    <t>§ 4410</t>
  </si>
  <si>
    <t>§ 4430</t>
  </si>
  <si>
    <t>§ 4440</t>
  </si>
  <si>
    <t>§ 4700</t>
  </si>
  <si>
    <t>§ 4710</t>
  </si>
  <si>
    <t>§ 6050</t>
  </si>
  <si>
    <t>§ 2310</t>
  </si>
  <si>
    <t>§ 4330</t>
  </si>
  <si>
    <t>Ple 2</t>
  </si>
  <si>
    <t>Ple 3</t>
  </si>
  <si>
    <t>Ple 4</t>
  </si>
  <si>
    <t>Ple K-no</t>
  </si>
  <si>
    <t>Ple W-rek</t>
  </si>
  <si>
    <t>§ 2590</t>
  </si>
  <si>
    <t>ZS K-no</t>
  </si>
  <si>
    <t>§ 2830</t>
  </si>
  <si>
    <t>§ 2360</t>
  </si>
  <si>
    <t>§ 3240</t>
  </si>
  <si>
    <t>Szkoły Podstawowe - Rozdział 80101, 80150</t>
  </si>
  <si>
    <t>Miesięczny koszt utrzymania ucznia</t>
  </si>
  <si>
    <t>Oddziały przedszkolne w szkołach podstawowych  - Rozdział 80103, 80149</t>
  </si>
  <si>
    <t>Przedszkola  - Rozdział 80104, 80149</t>
  </si>
  <si>
    <t>Sporz. Monika Wolgetan</t>
  </si>
  <si>
    <t>§ 4172</t>
  </si>
  <si>
    <t>§ 4212</t>
  </si>
  <si>
    <t>§ 4302</t>
  </si>
  <si>
    <t>§ 4790</t>
  </si>
  <si>
    <t>§ 4800</t>
  </si>
  <si>
    <t>§ 4171</t>
  </si>
  <si>
    <t>§ 4301</t>
  </si>
  <si>
    <t>§ 4017</t>
  </si>
  <si>
    <t>§ 4117</t>
  </si>
  <si>
    <t>§ 4127</t>
  </si>
  <si>
    <t>§ 4797</t>
  </si>
  <si>
    <t>§ 4217</t>
  </si>
  <si>
    <t>§ 4717</t>
  </si>
  <si>
    <t>§ 2950</t>
  </si>
  <si>
    <t>§ 4560</t>
  </si>
  <si>
    <t>§ 6060</t>
  </si>
  <si>
    <t xml:space="preserve">budżetu na 31.12.2022 r. </t>
  </si>
  <si>
    <t>Zestawienie zbiorcze z wykonania wydatków za okres od 01.01.2022 r. do 31.12.2022 r. - Oświata</t>
  </si>
  <si>
    <t>Koszt utrzymania ucznia w szkołach Gminy Mosina w roku 2022 r.</t>
  </si>
  <si>
    <t>do sprawozdania z wykonania</t>
  </si>
  <si>
    <t>§ 3040</t>
  </si>
  <si>
    <t>§ 4112</t>
  </si>
  <si>
    <t>§ 4350</t>
  </si>
  <si>
    <t>§ 4370</t>
  </si>
  <si>
    <t>§ 4712</t>
  </si>
  <si>
    <t>§ 4740</t>
  </si>
  <si>
    <t>§ 4750</t>
  </si>
  <si>
    <t>§ 4850</t>
  </si>
  <si>
    <t>§ 4570</t>
  </si>
  <si>
    <t>§ 3260</t>
  </si>
  <si>
    <t>§ 4860</t>
  </si>
  <si>
    <t>Wykonanie 2022</t>
  </si>
  <si>
    <t>średnia liczba uczniów wg stanu                     na 30.09.2021 r. i 30.09.2022 r. SIO</t>
  </si>
  <si>
    <t>średnia liczba uczniów wg stanu                         na 30.09.2021 r. i 30.09.2022 r. SIO</t>
  </si>
  <si>
    <t>średnia liczba uczniów wg stanu                      na 30.09.2021 r. i 30.09.2022 r. 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</si>
</sst>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4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0" xfId="0" applyFont="1"/>
    <xf numFmtId="1" fontId="6" fillId="0" borderId="1" xfId="0" applyNumberFormat="1" applyFont="1" applyBorder="1"/>
    <xf numFmtId="0" fontId="9" fillId="0" borderId="0" xfId="0" applyFont="1" applyAlignment="1">
      <alignment horizontal="left" vertical="center"/>
    </xf>
    <xf numFmtId="4" fontId="1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4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vertical="center"/>
    </xf>
    <xf numFmtId="0" fontId="3" fillId="0" borderId="0" xfId="0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4" fontId="10" fillId="0" borderId="1" xfId="0" applyNumberFormat="1" applyFont="1" applyBorder="1"/>
    <xf numFmtId="4" fontId="10" fillId="2" borderId="4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4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6" fillId="3" borderId="0" xfId="0" applyFont="1" applyFill="1" applyAlignment="1">
      <alignment vertical="center"/>
    </xf>
    <xf numFmtId="0" fontId="2" fillId="3" borderId="0" xfId="0" applyFont="1" applyFill="1"/>
    <xf numFmtId="0" fontId="6" fillId="3" borderId="0" xfId="0" applyFont="1" applyFill="1"/>
    <xf numFmtId="4" fontId="10" fillId="3" borderId="0" xfId="0" applyNumberFormat="1" applyFont="1" applyFill="1"/>
    <xf numFmtId="0" fontId="11" fillId="3" borderId="0" xfId="0" applyFont="1" applyFill="1" applyAlignment="1">
      <alignment horizontal="center"/>
    </xf>
    <xf numFmtId="0" fontId="0" fillId="3" borderId="0" xfId="0" applyFill="1"/>
    <xf numFmtId="4" fontId="10" fillId="3" borderId="2" xfId="0" applyNumberFormat="1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4" fontId="2" fillId="0" borderId="0" xfId="0" applyNumberFormat="1" applyFont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Q350"/>
  <sheetViews>
    <sheetView tabSelected="1" topLeftCell="A151" zoomScale="110" zoomScaleNormal="110" workbookViewId="0">
      <selection activeCell="O166" sqref="O166"/>
    </sheetView>
  </sheetViews>
  <sheetFormatPr defaultColWidth="8.85546875" defaultRowHeight="11.25"/>
  <cols>
    <col min="1" max="1" width="8.85546875" style="1"/>
    <col min="2" max="4" width="10.28515625" style="1" bestFit="1" customWidth="1"/>
    <col min="5" max="5" width="9" style="1" bestFit="1" customWidth="1"/>
    <col min="6" max="9" width="10.28515625" style="1" bestFit="1" customWidth="1"/>
    <col min="10" max="10" width="10.85546875" style="1" customWidth="1"/>
    <col min="11" max="12" width="11.28515625" style="1" bestFit="1" customWidth="1"/>
    <col min="13" max="13" width="10.28515625" style="1" bestFit="1" customWidth="1"/>
    <col min="14" max="14" width="11.28515625" style="1" bestFit="1" customWidth="1"/>
    <col min="15" max="15" width="11.28515625" style="1" customWidth="1"/>
    <col min="16" max="17" width="11.28515625" style="1" bestFit="1" customWidth="1"/>
    <col min="18" max="18" width="10.28515625" style="1" bestFit="1" customWidth="1"/>
    <col min="19" max="16384" width="8.85546875" style="1"/>
  </cols>
  <sheetData>
    <row r="1" spans="1:17">
      <c r="L1" s="6"/>
      <c r="M1" s="6"/>
      <c r="N1" s="57" t="s">
        <v>12</v>
      </c>
      <c r="O1" s="57"/>
    </row>
    <row r="2" spans="1:17" ht="15" customHeight="1">
      <c r="L2" s="6"/>
      <c r="M2" s="6"/>
      <c r="N2" s="51"/>
      <c r="O2" s="52" t="s">
        <v>71</v>
      </c>
    </row>
    <row r="3" spans="1:17">
      <c r="L3" s="6"/>
      <c r="M3" s="6"/>
      <c r="N3" s="57" t="s">
        <v>68</v>
      </c>
      <c r="O3" s="57"/>
    </row>
    <row r="4" spans="1:17" ht="15.75">
      <c r="A4" s="58" t="s">
        <v>69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7" ht="15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7" ht="15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7" ht="15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7" ht="15">
      <c r="A8" s="4">
        <v>80101</v>
      </c>
    </row>
    <row r="9" spans="1:17" ht="13.15" customHeight="1">
      <c r="A9" s="5"/>
    </row>
    <row r="10" spans="1:17" s="6" customFormat="1" ht="14.45" customHeight="1">
      <c r="A10" s="23" t="s">
        <v>0</v>
      </c>
      <c r="B10" s="24">
        <v>682958.66</v>
      </c>
      <c r="C10" s="24">
        <v>230652</v>
      </c>
      <c r="D10" s="24">
        <v>74700</v>
      </c>
      <c r="E10" s="24">
        <v>722337.71</v>
      </c>
      <c r="F10" s="24">
        <v>22000</v>
      </c>
      <c r="G10" s="24">
        <v>4588588.9400000004</v>
      </c>
      <c r="H10" s="24">
        <v>3797</v>
      </c>
      <c r="I10" s="24">
        <v>311722.09999999998</v>
      </c>
      <c r="J10" s="24">
        <v>4300166.6100000003</v>
      </c>
      <c r="K10" s="24">
        <v>1719.01</v>
      </c>
      <c r="L10" s="24">
        <v>5566.79</v>
      </c>
      <c r="M10" s="24">
        <v>453811.1</v>
      </c>
      <c r="N10" s="24">
        <v>727.37</v>
      </c>
      <c r="O10" s="24">
        <v>561</v>
      </c>
      <c r="P10" s="24">
        <v>48900</v>
      </c>
      <c r="Q10" s="24">
        <v>1342.57</v>
      </c>
    </row>
    <row r="11" spans="1:17" s="6" customFormat="1" ht="14.45" customHeight="1">
      <c r="A11" s="25"/>
      <c r="B11" s="26" t="s">
        <v>13</v>
      </c>
      <c r="C11" s="26" t="s">
        <v>14</v>
      </c>
      <c r="D11" s="26" t="s">
        <v>65</v>
      </c>
      <c r="E11" s="26" t="s">
        <v>15</v>
      </c>
      <c r="F11" s="26" t="s">
        <v>72</v>
      </c>
      <c r="G11" s="26" t="s">
        <v>16</v>
      </c>
      <c r="H11" s="26" t="s">
        <v>59</v>
      </c>
      <c r="I11" s="26" t="s">
        <v>17</v>
      </c>
      <c r="J11" s="26" t="s">
        <v>18</v>
      </c>
      <c r="K11" s="26" t="s">
        <v>73</v>
      </c>
      <c r="L11" s="26" t="s">
        <v>60</v>
      </c>
      <c r="M11" s="26" t="s">
        <v>19</v>
      </c>
      <c r="N11" s="26" t="s">
        <v>61</v>
      </c>
      <c r="O11" s="26" t="s">
        <v>20</v>
      </c>
      <c r="P11" s="26" t="s">
        <v>21</v>
      </c>
      <c r="Q11" s="26" t="s">
        <v>57</v>
      </c>
    </row>
    <row r="12" spans="1:17" s="6" customFormat="1" ht="14.45" customHeight="1">
      <c r="A12" s="21" t="s">
        <v>1</v>
      </c>
      <c r="B12" s="22">
        <v>0</v>
      </c>
      <c r="C12" s="22">
        <v>0</v>
      </c>
      <c r="D12" s="22">
        <v>0</v>
      </c>
      <c r="E12" s="22">
        <v>10146.4</v>
      </c>
      <c r="F12" s="22">
        <v>5500</v>
      </c>
      <c r="G12" s="22">
        <v>657899.64</v>
      </c>
      <c r="H12" s="22">
        <v>0</v>
      </c>
      <c r="I12" s="22">
        <v>42250.41</v>
      </c>
      <c r="J12" s="22">
        <v>616611.59</v>
      </c>
      <c r="K12" s="22">
        <v>1719.01</v>
      </c>
      <c r="L12" s="22">
        <v>0</v>
      </c>
      <c r="M12" s="22">
        <v>62126.23</v>
      </c>
      <c r="N12" s="22">
        <v>0</v>
      </c>
      <c r="O12" s="22">
        <v>0</v>
      </c>
      <c r="P12" s="22">
        <v>0</v>
      </c>
      <c r="Q12" s="22">
        <v>0</v>
      </c>
    </row>
    <row r="13" spans="1:17" s="6" customFormat="1" ht="14.45" customHeight="1">
      <c r="A13" s="21" t="s">
        <v>2</v>
      </c>
      <c r="B13" s="22">
        <v>0</v>
      </c>
      <c r="C13" s="22">
        <v>0</v>
      </c>
      <c r="D13" s="22">
        <v>0</v>
      </c>
      <c r="E13" s="22">
        <v>14079.47</v>
      </c>
      <c r="F13" s="22">
        <v>0</v>
      </c>
      <c r="G13" s="22">
        <v>703942.13</v>
      </c>
      <c r="H13" s="22">
        <v>0</v>
      </c>
      <c r="I13" s="22">
        <v>51606.879999999997</v>
      </c>
      <c r="J13" s="22">
        <v>746043.28</v>
      </c>
      <c r="K13" s="22">
        <v>0</v>
      </c>
      <c r="L13" s="22">
        <v>0</v>
      </c>
      <c r="M13" s="22">
        <v>67416.39</v>
      </c>
      <c r="N13" s="22">
        <v>0</v>
      </c>
      <c r="O13" s="22">
        <v>0</v>
      </c>
      <c r="P13" s="22">
        <v>0</v>
      </c>
      <c r="Q13" s="22">
        <v>1342.57</v>
      </c>
    </row>
    <row r="14" spans="1:17" s="6" customFormat="1" ht="14.45" customHeight="1">
      <c r="A14" s="21" t="s">
        <v>8</v>
      </c>
      <c r="B14" s="22">
        <v>0</v>
      </c>
      <c r="C14" s="22">
        <v>0</v>
      </c>
      <c r="D14" s="22">
        <v>0</v>
      </c>
      <c r="E14" s="22">
        <v>143999</v>
      </c>
      <c r="F14" s="22">
        <v>0</v>
      </c>
      <c r="G14" s="22">
        <v>451912.92</v>
      </c>
      <c r="H14" s="22">
        <v>600</v>
      </c>
      <c r="I14" s="22">
        <v>32602.6</v>
      </c>
      <c r="J14" s="22">
        <v>458520.35</v>
      </c>
      <c r="K14" s="22">
        <v>0</v>
      </c>
      <c r="L14" s="22">
        <v>780.56</v>
      </c>
      <c r="M14" s="22">
        <v>51675.09</v>
      </c>
      <c r="N14" s="22">
        <v>97.14</v>
      </c>
      <c r="O14" s="22">
        <v>265</v>
      </c>
      <c r="P14" s="22">
        <v>26467.94</v>
      </c>
      <c r="Q14" s="22">
        <v>0</v>
      </c>
    </row>
    <row r="15" spans="1:17" s="6" customFormat="1" ht="14.45" customHeight="1">
      <c r="A15" s="21" t="s">
        <v>7</v>
      </c>
      <c r="B15" s="22">
        <v>0</v>
      </c>
      <c r="C15" s="22">
        <v>0</v>
      </c>
      <c r="D15" s="22">
        <v>0</v>
      </c>
      <c r="E15" s="22">
        <v>98093.36</v>
      </c>
      <c r="F15" s="22">
        <v>0</v>
      </c>
      <c r="G15" s="22">
        <v>465382.06</v>
      </c>
      <c r="H15" s="22">
        <v>600</v>
      </c>
      <c r="I15" s="22">
        <v>31988.89</v>
      </c>
      <c r="J15" s="22">
        <v>379589.81</v>
      </c>
      <c r="K15" s="22">
        <v>0</v>
      </c>
      <c r="L15" s="22">
        <v>770.72</v>
      </c>
      <c r="M15" s="22">
        <v>28960.66</v>
      </c>
      <c r="N15" s="22">
        <v>95.73</v>
      </c>
      <c r="O15" s="22">
        <v>0</v>
      </c>
      <c r="P15" s="22">
        <v>12283.46</v>
      </c>
      <c r="Q15" s="22">
        <v>0</v>
      </c>
    </row>
    <row r="16" spans="1:17" s="6" customFormat="1" ht="14.45" customHeight="1">
      <c r="A16" s="21" t="s">
        <v>3</v>
      </c>
      <c r="B16" s="22">
        <v>0</v>
      </c>
      <c r="C16" s="22">
        <v>0</v>
      </c>
      <c r="D16" s="22">
        <v>0</v>
      </c>
      <c r="E16" s="22">
        <v>133236</v>
      </c>
      <c r="F16" s="22">
        <v>0</v>
      </c>
      <c r="G16" s="22">
        <v>322680.87</v>
      </c>
      <c r="H16" s="22">
        <v>0</v>
      </c>
      <c r="I16" s="22">
        <v>22584.66</v>
      </c>
      <c r="J16" s="22">
        <v>399011.91</v>
      </c>
      <c r="K16" s="22">
        <v>0</v>
      </c>
      <c r="L16" s="22">
        <v>0</v>
      </c>
      <c r="M16" s="22">
        <v>48547.92</v>
      </c>
      <c r="N16" s="22">
        <v>0</v>
      </c>
      <c r="O16" s="22">
        <v>0</v>
      </c>
      <c r="P16" s="22">
        <v>0</v>
      </c>
      <c r="Q16" s="22">
        <v>0</v>
      </c>
    </row>
    <row r="17" spans="1:17" s="6" customFormat="1" ht="14.45" customHeight="1">
      <c r="A17" s="21" t="s">
        <v>43</v>
      </c>
      <c r="B17" s="22">
        <v>0</v>
      </c>
      <c r="C17" s="22">
        <v>0</v>
      </c>
      <c r="D17" s="22">
        <v>0</v>
      </c>
      <c r="E17" s="22">
        <v>21951.32</v>
      </c>
      <c r="F17" s="22">
        <v>16500</v>
      </c>
      <c r="G17" s="22">
        <v>715249.48</v>
      </c>
      <c r="H17" s="22">
        <v>597</v>
      </c>
      <c r="I17" s="22">
        <v>51687.05</v>
      </c>
      <c r="J17" s="22">
        <v>740287.68</v>
      </c>
      <c r="K17" s="22">
        <v>0</v>
      </c>
      <c r="L17" s="22">
        <v>1448.17</v>
      </c>
      <c r="M17" s="22">
        <v>90093.39</v>
      </c>
      <c r="N17" s="22">
        <v>194.02</v>
      </c>
      <c r="O17" s="22">
        <v>0</v>
      </c>
      <c r="P17" s="22">
        <v>3100</v>
      </c>
      <c r="Q17" s="22">
        <v>0</v>
      </c>
    </row>
    <row r="18" spans="1:17" s="6" customFormat="1" ht="14.45" customHeight="1">
      <c r="A18" s="21" t="s">
        <v>4</v>
      </c>
      <c r="B18" s="22">
        <v>0</v>
      </c>
      <c r="C18" s="22">
        <v>0</v>
      </c>
      <c r="D18" s="22">
        <v>0</v>
      </c>
      <c r="E18" s="22">
        <v>109090.95</v>
      </c>
      <c r="F18" s="22">
        <v>0</v>
      </c>
      <c r="G18" s="22">
        <v>506578.6</v>
      </c>
      <c r="H18" s="22">
        <v>600</v>
      </c>
      <c r="I18" s="22">
        <v>30968.79</v>
      </c>
      <c r="J18" s="22">
        <v>359971.9</v>
      </c>
      <c r="K18" s="22">
        <v>0</v>
      </c>
      <c r="L18" s="22">
        <v>901.97</v>
      </c>
      <c r="M18" s="22">
        <v>38000.78</v>
      </c>
      <c r="N18" s="22">
        <v>75.099999999999994</v>
      </c>
      <c r="O18" s="22">
        <v>201</v>
      </c>
      <c r="P18" s="22">
        <v>6200</v>
      </c>
      <c r="Q18" s="22">
        <v>0</v>
      </c>
    </row>
    <row r="19" spans="1:17" s="6" customFormat="1" ht="14.45" customHeight="1">
      <c r="A19" s="21" t="s">
        <v>6</v>
      </c>
      <c r="B19" s="22">
        <v>0</v>
      </c>
      <c r="C19" s="22">
        <v>0</v>
      </c>
      <c r="D19" s="22">
        <v>0</v>
      </c>
      <c r="E19" s="22">
        <v>90847.28</v>
      </c>
      <c r="F19" s="22">
        <v>0</v>
      </c>
      <c r="G19" s="22">
        <v>397761</v>
      </c>
      <c r="H19" s="22">
        <v>1400</v>
      </c>
      <c r="I19" s="22">
        <v>24768.63</v>
      </c>
      <c r="J19" s="22">
        <v>293731.63</v>
      </c>
      <c r="K19" s="22">
        <v>0</v>
      </c>
      <c r="L19" s="22">
        <v>838.44</v>
      </c>
      <c r="M19" s="22">
        <v>34783.199999999997</v>
      </c>
      <c r="N19" s="22">
        <v>120.14</v>
      </c>
      <c r="O19" s="22">
        <v>0</v>
      </c>
      <c r="P19" s="22">
        <v>0</v>
      </c>
      <c r="Q19" s="22">
        <v>0</v>
      </c>
    </row>
    <row r="20" spans="1:17" s="6" customFormat="1" ht="14.45" customHeight="1">
      <c r="A20" s="21" t="s">
        <v>5</v>
      </c>
      <c r="B20" s="22">
        <v>0</v>
      </c>
      <c r="C20" s="22">
        <v>0</v>
      </c>
      <c r="D20" s="22">
        <v>0</v>
      </c>
      <c r="E20" s="22">
        <v>96984</v>
      </c>
      <c r="F20" s="22">
        <v>0</v>
      </c>
      <c r="G20" s="22">
        <v>337435</v>
      </c>
      <c r="H20" s="22">
        <v>0</v>
      </c>
      <c r="I20" s="22">
        <v>23254.75</v>
      </c>
      <c r="J20" s="22">
        <v>285241.99</v>
      </c>
      <c r="K20" s="22">
        <v>0</v>
      </c>
      <c r="L20" s="22">
        <v>0</v>
      </c>
      <c r="M20" s="22">
        <v>26423.67</v>
      </c>
      <c r="N20" s="22">
        <v>0</v>
      </c>
      <c r="O20" s="22">
        <v>0</v>
      </c>
      <c r="P20" s="22">
        <v>0</v>
      </c>
      <c r="Q20" s="22">
        <v>0</v>
      </c>
    </row>
    <row r="21" spans="1:17" s="6" customFormat="1" ht="14.45" customHeight="1">
      <c r="A21" s="21" t="s">
        <v>9</v>
      </c>
      <c r="B21" s="22">
        <v>678208.01</v>
      </c>
      <c r="C21" s="22">
        <v>230652</v>
      </c>
      <c r="D21" s="22">
        <v>74700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1:17" s="6" customFormat="1" ht="14.45" customHeight="1">
      <c r="A22" s="25" t="s">
        <v>10</v>
      </c>
      <c r="B22" s="24">
        <f>SUM(B12:B21)</f>
        <v>678208.01</v>
      </c>
      <c r="C22" s="24">
        <f t="shared" ref="C22:Q22" si="0">SUM(C12:C21)</f>
        <v>230652</v>
      </c>
      <c r="D22" s="24">
        <f t="shared" si="0"/>
        <v>74700</v>
      </c>
      <c r="E22" s="24">
        <f t="shared" si="0"/>
        <v>718427.78</v>
      </c>
      <c r="F22" s="24">
        <f t="shared" si="0"/>
        <v>22000</v>
      </c>
      <c r="G22" s="24">
        <f t="shared" si="0"/>
        <v>4558841.7</v>
      </c>
      <c r="H22" s="24">
        <f t="shared" si="0"/>
        <v>3797</v>
      </c>
      <c r="I22" s="24">
        <f t="shared" si="0"/>
        <v>311712.66000000003</v>
      </c>
      <c r="J22" s="24">
        <f t="shared" si="0"/>
        <v>4279010.1400000006</v>
      </c>
      <c r="K22" s="24">
        <f t="shared" si="0"/>
        <v>1719.01</v>
      </c>
      <c r="L22" s="24">
        <f t="shared" si="0"/>
        <v>4739.8600000000006</v>
      </c>
      <c r="M22" s="24">
        <f t="shared" si="0"/>
        <v>448027.32999999996</v>
      </c>
      <c r="N22" s="24">
        <f t="shared" si="0"/>
        <v>582.13</v>
      </c>
      <c r="O22" s="24">
        <f t="shared" si="0"/>
        <v>466</v>
      </c>
      <c r="P22" s="24">
        <f t="shared" si="0"/>
        <v>48051.399999999994</v>
      </c>
      <c r="Q22" s="24">
        <f t="shared" si="0"/>
        <v>1342.57</v>
      </c>
    </row>
    <row r="23" spans="1:17" s="6" customFormat="1" ht="16.899999999999999" customHeight="1"/>
    <row r="24" spans="1:17" s="6" customFormat="1" ht="16.899999999999999" customHeight="1"/>
    <row r="25" spans="1:17" s="6" customFormat="1" ht="16.899999999999999" customHeight="1"/>
    <row r="26" spans="1:17" s="6" customFormat="1" ht="16.899999999999999" customHeight="1"/>
    <row r="27" spans="1:17" s="6" customFormat="1" ht="16.899999999999999" customHeight="1"/>
    <row r="28" spans="1:17" s="6" customFormat="1" ht="14.45" customHeight="1">
      <c r="A28" s="23" t="s">
        <v>0</v>
      </c>
      <c r="B28" s="24">
        <v>12500</v>
      </c>
      <c r="C28" s="24">
        <v>840471.56</v>
      </c>
      <c r="D28" s="24">
        <v>4245.96</v>
      </c>
      <c r="E28" s="24">
        <v>583.21</v>
      </c>
      <c r="F28" s="24">
        <v>272868.5</v>
      </c>
      <c r="G28" s="24">
        <v>972667</v>
      </c>
      <c r="H28" s="24">
        <v>1103562.3700000001</v>
      </c>
      <c r="I28" s="24">
        <v>56394</v>
      </c>
      <c r="J28" s="24">
        <v>728314.2</v>
      </c>
      <c r="K28" s="24">
        <v>127633.54</v>
      </c>
      <c r="L28" s="24">
        <v>50495.67</v>
      </c>
      <c r="M28" s="24">
        <v>588032.55000000005</v>
      </c>
      <c r="N28" s="24">
        <v>37846.15</v>
      </c>
      <c r="O28" s="24">
        <v>182844.11</v>
      </c>
      <c r="P28" s="24">
        <v>10691.99</v>
      </c>
      <c r="Q28" s="24">
        <v>71054</v>
      </c>
    </row>
    <row r="29" spans="1:17" s="6" customFormat="1" ht="14.45" customHeight="1">
      <c r="A29" s="25"/>
      <c r="B29" s="26" t="s">
        <v>52</v>
      </c>
      <c r="C29" s="26" t="s">
        <v>22</v>
      </c>
      <c r="D29" s="26" t="s">
        <v>53</v>
      </c>
      <c r="E29" s="26" t="s">
        <v>63</v>
      </c>
      <c r="F29" s="26" t="s">
        <v>23</v>
      </c>
      <c r="G29" s="26" t="s">
        <v>24</v>
      </c>
      <c r="H29" s="26" t="s">
        <v>25</v>
      </c>
      <c r="I29" s="26" t="s">
        <v>26</v>
      </c>
      <c r="J29" s="26" t="s">
        <v>27</v>
      </c>
      <c r="K29" s="26" t="s">
        <v>58</v>
      </c>
      <c r="L29" s="26" t="s">
        <v>54</v>
      </c>
      <c r="M29" s="26" t="s">
        <v>74</v>
      </c>
      <c r="N29" s="26" t="s">
        <v>28</v>
      </c>
      <c r="O29" s="26" t="s">
        <v>75</v>
      </c>
      <c r="P29" s="26" t="s">
        <v>29</v>
      </c>
      <c r="Q29" s="26" t="s">
        <v>30</v>
      </c>
    </row>
    <row r="30" spans="1:17" s="6" customFormat="1" ht="14.45" customHeight="1">
      <c r="A30" s="21" t="s">
        <v>1</v>
      </c>
      <c r="B30" s="22">
        <v>12500</v>
      </c>
      <c r="C30" s="22">
        <v>57553.07</v>
      </c>
      <c r="D30" s="22">
        <v>4245.96</v>
      </c>
      <c r="E30" s="22">
        <v>0</v>
      </c>
      <c r="F30" s="22">
        <v>75957</v>
      </c>
      <c r="G30" s="22">
        <v>112304</v>
      </c>
      <c r="H30" s="22">
        <v>119325</v>
      </c>
      <c r="I30" s="22">
        <v>5885</v>
      </c>
      <c r="J30" s="22">
        <v>122106.66</v>
      </c>
      <c r="K30" s="22">
        <v>0</v>
      </c>
      <c r="L30" s="22">
        <v>18251.650000000001</v>
      </c>
      <c r="M30" s="22">
        <v>15118.63</v>
      </c>
      <c r="N30" s="22">
        <v>2546.29</v>
      </c>
      <c r="O30" s="22">
        <v>25056.49</v>
      </c>
      <c r="P30" s="22">
        <v>1802.17</v>
      </c>
      <c r="Q30" s="22">
        <v>0</v>
      </c>
    </row>
    <row r="31" spans="1:17" s="6" customFormat="1" ht="14.45" customHeight="1">
      <c r="A31" s="21" t="s">
        <v>2</v>
      </c>
      <c r="B31" s="22">
        <v>0</v>
      </c>
      <c r="C31" s="22">
        <v>65844.570000000007</v>
      </c>
      <c r="D31" s="22">
        <v>0</v>
      </c>
      <c r="E31" s="22">
        <v>0</v>
      </c>
      <c r="F31" s="22">
        <v>24616.11</v>
      </c>
      <c r="G31" s="22">
        <v>134182.07</v>
      </c>
      <c r="H31" s="22">
        <v>70525</v>
      </c>
      <c r="I31" s="22">
        <v>26685</v>
      </c>
      <c r="J31" s="22">
        <v>115842.71</v>
      </c>
      <c r="K31" s="22">
        <v>127633.54</v>
      </c>
      <c r="L31" s="22">
        <v>32244.02</v>
      </c>
      <c r="M31" s="22">
        <v>149909.5</v>
      </c>
      <c r="N31" s="22">
        <v>4532.79</v>
      </c>
      <c r="O31" s="22">
        <v>82571.66</v>
      </c>
      <c r="P31" s="22">
        <v>1124.44</v>
      </c>
      <c r="Q31" s="22">
        <v>0</v>
      </c>
    </row>
    <row r="32" spans="1:17" s="6" customFormat="1" ht="14.45" customHeight="1">
      <c r="A32" s="21" t="s">
        <v>8</v>
      </c>
      <c r="B32" s="22">
        <v>0</v>
      </c>
      <c r="C32" s="22">
        <v>28722.78</v>
      </c>
      <c r="D32" s="22">
        <v>0</v>
      </c>
      <c r="E32" s="22">
        <v>170.49</v>
      </c>
      <c r="F32" s="22">
        <v>8414.93</v>
      </c>
      <c r="G32" s="22">
        <v>137487.99</v>
      </c>
      <c r="H32" s="22">
        <v>21406.11</v>
      </c>
      <c r="I32" s="22">
        <v>5212.6000000000004</v>
      </c>
      <c r="J32" s="22">
        <v>68938.91</v>
      </c>
      <c r="K32" s="22">
        <v>0</v>
      </c>
      <c r="L32" s="22">
        <v>0</v>
      </c>
      <c r="M32" s="22">
        <v>42800.39</v>
      </c>
      <c r="N32" s="22">
        <v>6441.79</v>
      </c>
      <c r="O32" s="22">
        <v>6328.71</v>
      </c>
      <c r="P32" s="22">
        <v>743.85</v>
      </c>
      <c r="Q32" s="22">
        <v>0</v>
      </c>
    </row>
    <row r="33" spans="1:17" s="6" customFormat="1" ht="14.45" customHeight="1">
      <c r="A33" s="21" t="s">
        <v>7</v>
      </c>
      <c r="B33" s="22">
        <v>0</v>
      </c>
      <c r="C33" s="22">
        <v>35204.639999999999</v>
      </c>
      <c r="D33" s="22">
        <v>0</v>
      </c>
      <c r="E33" s="22">
        <v>139.46</v>
      </c>
      <c r="F33" s="22">
        <v>9316</v>
      </c>
      <c r="G33" s="22">
        <v>125723.26</v>
      </c>
      <c r="H33" s="22">
        <v>212943.57</v>
      </c>
      <c r="I33" s="22">
        <v>752</v>
      </c>
      <c r="J33" s="22">
        <v>50679.01</v>
      </c>
      <c r="K33" s="22">
        <v>0</v>
      </c>
      <c r="L33" s="22">
        <v>0</v>
      </c>
      <c r="M33" s="22">
        <v>8255.01</v>
      </c>
      <c r="N33" s="22">
        <v>6508.9</v>
      </c>
      <c r="O33" s="22">
        <v>3213.24</v>
      </c>
      <c r="P33" s="22">
        <v>1922.88</v>
      </c>
      <c r="Q33" s="22">
        <v>0</v>
      </c>
    </row>
    <row r="34" spans="1:17" s="6" customFormat="1" ht="14.45" customHeight="1">
      <c r="A34" s="21" t="s">
        <v>3</v>
      </c>
      <c r="B34" s="22">
        <v>0</v>
      </c>
      <c r="C34" s="22">
        <v>36949</v>
      </c>
      <c r="D34" s="22">
        <v>0</v>
      </c>
      <c r="E34" s="22">
        <v>0</v>
      </c>
      <c r="F34" s="22">
        <v>7201.31</v>
      </c>
      <c r="G34" s="22">
        <v>69884.02</v>
      </c>
      <c r="H34" s="22">
        <v>20072.5</v>
      </c>
      <c r="I34" s="22">
        <v>1520</v>
      </c>
      <c r="J34" s="22">
        <v>56471.79</v>
      </c>
      <c r="K34" s="22">
        <v>0</v>
      </c>
      <c r="L34" s="22">
        <v>0</v>
      </c>
      <c r="M34" s="22">
        <v>9428.3700000000008</v>
      </c>
      <c r="N34" s="22">
        <v>1675.43</v>
      </c>
      <c r="O34" s="22">
        <v>7230.27</v>
      </c>
      <c r="P34" s="22">
        <v>198.9</v>
      </c>
      <c r="Q34" s="22">
        <v>0</v>
      </c>
    </row>
    <row r="35" spans="1:17" s="6" customFormat="1" ht="14.45" customHeight="1">
      <c r="A35" s="21" t="s">
        <v>43</v>
      </c>
      <c r="B35" s="22">
        <v>0</v>
      </c>
      <c r="C35" s="22">
        <v>83175.02</v>
      </c>
      <c r="D35" s="22">
        <v>0</v>
      </c>
      <c r="E35" s="22">
        <v>118.33</v>
      </c>
      <c r="F35" s="22">
        <v>21212.83</v>
      </c>
      <c r="G35" s="22">
        <v>174920.47</v>
      </c>
      <c r="H35" s="22">
        <v>107351.92</v>
      </c>
      <c r="I35" s="22">
        <v>5007</v>
      </c>
      <c r="J35" s="22">
        <v>109721.97</v>
      </c>
      <c r="K35" s="22">
        <v>0</v>
      </c>
      <c r="L35" s="22">
        <v>0</v>
      </c>
      <c r="M35" s="22">
        <v>311655.64</v>
      </c>
      <c r="N35" s="22">
        <v>1568.06</v>
      </c>
      <c r="O35" s="22">
        <v>41999.8</v>
      </c>
      <c r="P35" s="22">
        <v>234.02</v>
      </c>
      <c r="Q35" s="22">
        <v>730</v>
      </c>
    </row>
    <row r="36" spans="1:17" s="6" customFormat="1" ht="14.45" customHeight="1">
      <c r="A36" s="21" t="s">
        <v>4</v>
      </c>
      <c r="B36" s="22">
        <v>0</v>
      </c>
      <c r="C36" s="22">
        <v>161313.72</v>
      </c>
      <c r="D36" s="22">
        <v>0</v>
      </c>
      <c r="E36" s="22">
        <v>119.42</v>
      </c>
      <c r="F36" s="22">
        <v>19435.240000000002</v>
      </c>
      <c r="G36" s="22">
        <v>23815.99</v>
      </c>
      <c r="H36" s="22">
        <v>64577.26</v>
      </c>
      <c r="I36" s="22">
        <v>1940</v>
      </c>
      <c r="J36" s="22">
        <v>51816.06</v>
      </c>
      <c r="K36" s="22">
        <v>0</v>
      </c>
      <c r="L36" s="22">
        <v>0</v>
      </c>
      <c r="M36" s="22">
        <v>22612.99</v>
      </c>
      <c r="N36" s="22">
        <v>4252.6499999999996</v>
      </c>
      <c r="O36" s="22"/>
      <c r="P36" s="22">
        <v>1051.56</v>
      </c>
      <c r="Q36" s="22">
        <v>0</v>
      </c>
    </row>
    <row r="37" spans="1:17" s="6" customFormat="1" ht="14.45" customHeight="1">
      <c r="A37" s="21" t="s">
        <v>6</v>
      </c>
      <c r="B37" s="22">
        <v>0</v>
      </c>
      <c r="C37" s="22">
        <v>210910.61</v>
      </c>
      <c r="D37" s="22">
        <v>0</v>
      </c>
      <c r="E37" s="22">
        <v>0</v>
      </c>
      <c r="F37" s="22">
        <v>37406.769999999997</v>
      </c>
      <c r="G37" s="22">
        <v>59408.160000000003</v>
      </c>
      <c r="H37" s="22">
        <v>382999.91</v>
      </c>
      <c r="I37" s="22">
        <v>4918</v>
      </c>
      <c r="J37" s="22">
        <v>89860</v>
      </c>
      <c r="K37" s="22">
        <v>0</v>
      </c>
      <c r="L37" s="22">
        <v>0</v>
      </c>
      <c r="M37" s="22">
        <v>14277.53</v>
      </c>
      <c r="N37" s="22">
        <v>2695.22</v>
      </c>
      <c r="O37" s="22">
        <v>6804.02</v>
      </c>
      <c r="P37" s="22">
        <v>914.48</v>
      </c>
      <c r="Q37" s="22">
        <v>0</v>
      </c>
    </row>
    <row r="38" spans="1:17" s="6" customFormat="1" ht="14.45" customHeight="1">
      <c r="A38" s="21" t="s">
        <v>5</v>
      </c>
      <c r="B38" s="22">
        <v>0</v>
      </c>
      <c r="C38" s="22">
        <v>148887</v>
      </c>
      <c r="D38" s="22">
        <v>0</v>
      </c>
      <c r="E38" s="22">
        <v>0</v>
      </c>
      <c r="F38" s="22">
        <v>65208</v>
      </c>
      <c r="G38" s="22">
        <v>55707.74</v>
      </c>
      <c r="H38" s="22">
        <v>89235.6</v>
      </c>
      <c r="I38" s="22">
        <v>4015</v>
      </c>
      <c r="J38" s="22">
        <v>61853.69</v>
      </c>
      <c r="K38" s="22">
        <v>0</v>
      </c>
      <c r="L38" s="22">
        <v>0</v>
      </c>
      <c r="M38" s="22">
        <v>13968.28</v>
      </c>
      <c r="N38" s="22">
        <v>6557.42</v>
      </c>
      <c r="O38" s="22">
        <v>9639.7199999999993</v>
      </c>
      <c r="P38" s="22">
        <v>813.24</v>
      </c>
      <c r="Q38" s="22">
        <v>0</v>
      </c>
    </row>
    <row r="39" spans="1:17" s="6" customFormat="1" ht="14.45" customHeight="1">
      <c r="A39" s="21" t="s">
        <v>9</v>
      </c>
      <c r="B39" s="22">
        <v>0</v>
      </c>
      <c r="C39" s="22">
        <v>11265.14</v>
      </c>
      <c r="D39" s="22">
        <v>0</v>
      </c>
      <c r="E39" s="22">
        <v>0</v>
      </c>
      <c r="F39" s="22">
        <v>4037.83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70212</v>
      </c>
    </row>
    <row r="40" spans="1:17" s="6" customFormat="1" ht="14.45" customHeight="1">
      <c r="A40" s="25" t="s">
        <v>10</v>
      </c>
      <c r="B40" s="24">
        <f t="shared" ref="B40:P40" si="1">SUM(B30:B39)</f>
        <v>12500</v>
      </c>
      <c r="C40" s="24">
        <f t="shared" si="1"/>
        <v>839825.55</v>
      </c>
      <c r="D40" s="24">
        <f t="shared" si="1"/>
        <v>4245.96</v>
      </c>
      <c r="E40" s="24">
        <f t="shared" si="1"/>
        <v>547.70000000000005</v>
      </c>
      <c r="F40" s="24">
        <f t="shared" si="1"/>
        <v>272806.01999999996</v>
      </c>
      <c r="G40" s="24">
        <f t="shared" si="1"/>
        <v>893433.7</v>
      </c>
      <c r="H40" s="24">
        <f t="shared" si="1"/>
        <v>1088436.8700000001</v>
      </c>
      <c r="I40" s="24">
        <f t="shared" si="1"/>
        <v>55934.6</v>
      </c>
      <c r="J40" s="24">
        <f t="shared" si="1"/>
        <v>727290.8</v>
      </c>
      <c r="K40" s="24">
        <f t="shared" si="1"/>
        <v>127633.54</v>
      </c>
      <c r="L40" s="24">
        <f t="shared" si="1"/>
        <v>50495.67</v>
      </c>
      <c r="M40" s="24">
        <f t="shared" si="1"/>
        <v>588026.34000000008</v>
      </c>
      <c r="N40" s="24">
        <f t="shared" si="1"/>
        <v>36778.549999999996</v>
      </c>
      <c r="O40" s="24">
        <f t="shared" si="1"/>
        <v>182843.91000000003</v>
      </c>
      <c r="P40" s="24">
        <f t="shared" si="1"/>
        <v>8805.5399999999991</v>
      </c>
      <c r="Q40" s="24">
        <f>SUM(Q30:Q39)</f>
        <v>70942</v>
      </c>
    </row>
    <row r="41" spans="1:17" s="6" customFormat="1" ht="16.899999999999999" customHeight="1"/>
    <row r="42" spans="1:17" s="6" customFormat="1" ht="16.899999999999999" customHeight="1"/>
    <row r="43" spans="1:17" s="6" customFormat="1" ht="16.899999999999999" customHeight="1"/>
    <row r="44" spans="1:17" s="6" customFormat="1" ht="16.899999999999999" customHeight="1"/>
    <row r="45" spans="1:17" s="6" customFormat="1" ht="16.899999999999999" customHeight="1"/>
    <row r="46" spans="1:17" s="6" customFormat="1" ht="14.45" customHeight="1">
      <c r="A46" s="23" t="s">
        <v>0</v>
      </c>
      <c r="B46" s="24">
        <v>1484800.44</v>
      </c>
      <c r="C46" s="24">
        <v>1293</v>
      </c>
      <c r="D46" s="24">
        <v>163.91</v>
      </c>
      <c r="E46" s="24">
        <v>32149.75</v>
      </c>
      <c r="F46" s="24">
        <v>69814.13</v>
      </c>
      <c r="G46" s="24">
        <v>67.5</v>
      </c>
      <c r="H46" s="24">
        <v>74.5</v>
      </c>
      <c r="I46" s="24">
        <v>158905.17000000001</v>
      </c>
      <c r="J46" s="24">
        <v>438354.14</v>
      </c>
      <c r="K46" s="24">
        <v>20146720.649999999</v>
      </c>
      <c r="L46" s="24">
        <v>28661.71</v>
      </c>
      <c r="M46" s="24">
        <v>1550395.91</v>
      </c>
      <c r="N46" s="24">
        <v>98164.03</v>
      </c>
      <c r="O46" s="24">
        <v>4680740.2</v>
      </c>
      <c r="P46" s="24">
        <v>344809.65</v>
      </c>
      <c r="Q46" s="24">
        <f>SUM(B10:Q10,B28:Q28,B46:P46)</f>
        <v>45544870.359999999</v>
      </c>
    </row>
    <row r="47" spans="1:17" s="6" customFormat="1" ht="14.45" customHeight="1">
      <c r="A47" s="25"/>
      <c r="B47" s="26" t="s">
        <v>31</v>
      </c>
      <c r="C47" s="26" t="s">
        <v>66</v>
      </c>
      <c r="D47" s="26" t="s">
        <v>80</v>
      </c>
      <c r="E47" s="26" t="s">
        <v>32</v>
      </c>
      <c r="F47" s="26" t="s">
        <v>33</v>
      </c>
      <c r="G47" s="26" t="s">
        <v>76</v>
      </c>
      <c r="H47" s="26" t="s">
        <v>64</v>
      </c>
      <c r="I47" s="26" t="s">
        <v>77</v>
      </c>
      <c r="J47" s="26" t="s">
        <v>78</v>
      </c>
      <c r="K47" s="26" t="s">
        <v>55</v>
      </c>
      <c r="L47" s="26" t="s">
        <v>62</v>
      </c>
      <c r="M47" s="26" t="s">
        <v>56</v>
      </c>
      <c r="N47" s="26" t="s">
        <v>79</v>
      </c>
      <c r="O47" s="26" t="s">
        <v>34</v>
      </c>
      <c r="P47" s="26" t="s">
        <v>67</v>
      </c>
      <c r="Q47" s="26" t="s">
        <v>11</v>
      </c>
    </row>
    <row r="48" spans="1:17" s="6" customFormat="1" ht="14.45" customHeight="1">
      <c r="A48" s="21" t="s">
        <v>1</v>
      </c>
      <c r="B48" s="22">
        <v>183984.12</v>
      </c>
      <c r="C48" s="22">
        <v>0</v>
      </c>
      <c r="D48" s="22">
        <v>0</v>
      </c>
      <c r="E48" s="22">
        <v>2916</v>
      </c>
      <c r="F48" s="22">
        <v>8720.36</v>
      </c>
      <c r="G48" s="22">
        <v>67.5</v>
      </c>
      <c r="H48" s="22">
        <v>0</v>
      </c>
      <c r="I48" s="22">
        <v>8202.5499999999993</v>
      </c>
      <c r="J48" s="22">
        <v>59324.14</v>
      </c>
      <c r="K48" s="22">
        <v>2986051.74</v>
      </c>
      <c r="L48" s="22">
        <v>0</v>
      </c>
      <c r="M48" s="22">
        <v>244265.07</v>
      </c>
      <c r="N48" s="22">
        <v>15707.61</v>
      </c>
      <c r="O48" s="22">
        <v>0</v>
      </c>
      <c r="P48" s="22">
        <v>0</v>
      </c>
      <c r="Q48" s="20">
        <f t="shared" ref="Q48:Q58" si="2">SUM(B12:Q12,B30:Q30,B48:P48)</f>
        <v>5478144.29</v>
      </c>
    </row>
    <row r="49" spans="1:17" s="6" customFormat="1" ht="14.45" customHeight="1">
      <c r="A49" s="21" t="s">
        <v>2</v>
      </c>
      <c r="B49" s="22">
        <v>204194.78</v>
      </c>
      <c r="C49" s="22">
        <v>0</v>
      </c>
      <c r="D49" s="22">
        <v>0</v>
      </c>
      <c r="E49" s="22">
        <v>3854</v>
      </c>
      <c r="F49" s="22">
        <v>14666.1</v>
      </c>
      <c r="G49" s="22">
        <v>0</v>
      </c>
      <c r="H49" s="22">
        <v>0</v>
      </c>
      <c r="I49" s="22">
        <v>52472.62</v>
      </c>
      <c r="J49" s="22">
        <v>195186.32</v>
      </c>
      <c r="K49" s="22">
        <v>3607365.02</v>
      </c>
      <c r="L49" s="22">
        <v>0</v>
      </c>
      <c r="M49" s="22">
        <v>272597.33</v>
      </c>
      <c r="N49" s="22">
        <v>38066.21</v>
      </c>
      <c r="O49" s="22">
        <v>0</v>
      </c>
      <c r="P49" s="22">
        <v>0</v>
      </c>
      <c r="Q49" s="20">
        <f t="shared" si="2"/>
        <v>6808544.5100000007</v>
      </c>
    </row>
    <row r="50" spans="1:17" s="6" customFormat="1" ht="14.45" customHeight="1">
      <c r="A50" s="21" t="s">
        <v>8</v>
      </c>
      <c r="B50" s="22">
        <v>127899.9</v>
      </c>
      <c r="C50" s="22">
        <v>0</v>
      </c>
      <c r="D50" s="22">
        <v>79.27</v>
      </c>
      <c r="E50" s="22">
        <v>4851</v>
      </c>
      <c r="F50" s="22">
        <v>11638.3</v>
      </c>
      <c r="G50" s="22">
        <v>0</v>
      </c>
      <c r="H50" s="22">
        <v>0</v>
      </c>
      <c r="I50" s="22">
        <v>0</v>
      </c>
      <c r="J50" s="22">
        <v>19535.07</v>
      </c>
      <c r="K50" s="22">
        <v>2064069.37</v>
      </c>
      <c r="L50" s="22">
        <v>3964.59</v>
      </c>
      <c r="M50" s="22">
        <v>146051.01999999999</v>
      </c>
      <c r="N50" s="22">
        <v>3836.69</v>
      </c>
      <c r="O50" s="22">
        <v>0</v>
      </c>
      <c r="P50" s="22">
        <v>0</v>
      </c>
      <c r="Q50" s="20">
        <f t="shared" si="2"/>
        <v>3875514.36</v>
      </c>
    </row>
    <row r="51" spans="1:17" s="6" customFormat="1" ht="14.45" customHeight="1">
      <c r="A51" s="21" t="s">
        <v>7</v>
      </c>
      <c r="B51" s="22">
        <v>85818.04</v>
      </c>
      <c r="C51" s="22">
        <v>0</v>
      </c>
      <c r="D51" s="22">
        <v>84.64</v>
      </c>
      <c r="E51" s="22">
        <v>4800</v>
      </c>
      <c r="F51" s="22">
        <v>1733.32</v>
      </c>
      <c r="G51" s="22">
        <v>0</v>
      </c>
      <c r="H51" s="22">
        <v>0</v>
      </c>
      <c r="I51" s="22">
        <v>0</v>
      </c>
      <c r="J51" s="22">
        <v>11313.55</v>
      </c>
      <c r="K51" s="22">
        <v>1577505.42</v>
      </c>
      <c r="L51" s="22">
        <v>3907.12</v>
      </c>
      <c r="M51" s="22">
        <v>128081.81</v>
      </c>
      <c r="N51" s="22">
        <v>1006.56</v>
      </c>
      <c r="O51" s="22">
        <v>0</v>
      </c>
      <c r="P51" s="22">
        <v>0</v>
      </c>
      <c r="Q51" s="20">
        <f t="shared" si="2"/>
        <v>3286673.12</v>
      </c>
    </row>
    <row r="52" spans="1:17" s="6" customFormat="1" ht="14.45" customHeight="1">
      <c r="A52" s="21" t="s">
        <v>3</v>
      </c>
      <c r="B52" s="22">
        <v>115441.57</v>
      </c>
      <c r="C52" s="22">
        <v>0</v>
      </c>
      <c r="D52" s="22">
        <v>0</v>
      </c>
      <c r="E52" s="22">
        <v>1450</v>
      </c>
      <c r="F52" s="22">
        <v>2142.0700000000002</v>
      </c>
      <c r="G52" s="22">
        <v>0</v>
      </c>
      <c r="H52" s="22">
        <v>0</v>
      </c>
      <c r="I52" s="22">
        <v>0</v>
      </c>
      <c r="J52" s="22">
        <v>16306.79</v>
      </c>
      <c r="K52" s="22">
        <v>1902117.98</v>
      </c>
      <c r="L52" s="22">
        <v>0</v>
      </c>
      <c r="M52" s="22">
        <v>133968.63</v>
      </c>
      <c r="N52" s="22">
        <v>3007.23</v>
      </c>
      <c r="O52" s="22">
        <v>0</v>
      </c>
      <c r="P52" s="22">
        <v>0</v>
      </c>
      <c r="Q52" s="20">
        <f t="shared" si="2"/>
        <v>3311127.22</v>
      </c>
    </row>
    <row r="53" spans="1:17" s="6" customFormat="1" ht="14.45" customHeight="1">
      <c r="A53" s="21" t="s">
        <v>43</v>
      </c>
      <c r="B53" s="22">
        <v>222197</v>
      </c>
      <c r="C53" s="22">
        <v>0</v>
      </c>
      <c r="D53" s="22">
        <v>0</v>
      </c>
      <c r="E53" s="22">
        <v>4555</v>
      </c>
      <c r="F53" s="22">
        <v>10908.28</v>
      </c>
      <c r="G53" s="22">
        <v>0</v>
      </c>
      <c r="H53" s="22">
        <v>16.54</v>
      </c>
      <c r="I53" s="22">
        <v>88230</v>
      </c>
      <c r="J53" s="22">
        <v>90284.63</v>
      </c>
      <c r="K53" s="22">
        <v>3641958.03</v>
      </c>
      <c r="L53" s="22">
        <v>7827.75</v>
      </c>
      <c r="M53" s="22">
        <v>299347.06</v>
      </c>
      <c r="N53" s="22">
        <v>24458.69</v>
      </c>
      <c r="O53" s="22">
        <v>0</v>
      </c>
      <c r="P53" s="22">
        <v>0</v>
      </c>
      <c r="Q53" s="20">
        <f t="shared" si="2"/>
        <v>6888586.1499999994</v>
      </c>
    </row>
    <row r="54" spans="1:17" s="6" customFormat="1" ht="14.45" customHeight="1">
      <c r="A54" s="21" t="s">
        <v>4</v>
      </c>
      <c r="B54" s="22">
        <v>95360.47</v>
      </c>
      <c r="C54" s="22">
        <v>0</v>
      </c>
      <c r="D54" s="22">
        <v>0</v>
      </c>
      <c r="E54" s="22">
        <v>3817.13</v>
      </c>
      <c r="F54" s="22">
        <v>2317.4499999999998</v>
      </c>
      <c r="G54" s="22">
        <v>0</v>
      </c>
      <c r="H54" s="22">
        <v>18.489999999999998</v>
      </c>
      <c r="I54" s="22">
        <v>0</v>
      </c>
      <c r="J54" s="22">
        <v>4167.68</v>
      </c>
      <c r="K54" s="22">
        <v>1546698.93</v>
      </c>
      <c r="L54" s="22">
        <v>4674.62</v>
      </c>
      <c r="M54" s="22">
        <v>120446.58</v>
      </c>
      <c r="N54" s="22">
        <v>814.76</v>
      </c>
      <c r="O54" s="22">
        <v>0</v>
      </c>
      <c r="P54" s="22">
        <v>0</v>
      </c>
      <c r="Q54" s="20">
        <f t="shared" si="2"/>
        <v>3181840.0899999994</v>
      </c>
    </row>
    <row r="55" spans="1:17" s="6" customFormat="1" ht="14.45" customHeight="1">
      <c r="A55" s="21" t="s">
        <v>6</v>
      </c>
      <c r="B55" s="22">
        <v>74778</v>
      </c>
      <c r="C55" s="22">
        <v>0</v>
      </c>
      <c r="D55" s="22">
        <v>0</v>
      </c>
      <c r="E55" s="22">
        <v>1995</v>
      </c>
      <c r="F55" s="22">
        <v>5901.61</v>
      </c>
      <c r="G55" s="22">
        <v>0</v>
      </c>
      <c r="H55" s="22">
        <v>16.989999999999998</v>
      </c>
      <c r="I55" s="22">
        <v>0</v>
      </c>
      <c r="J55" s="22">
        <v>14666.61</v>
      </c>
      <c r="K55" s="22">
        <v>1453611.84</v>
      </c>
      <c r="L55" s="22">
        <v>3503.14</v>
      </c>
      <c r="M55" s="22">
        <v>108219.38</v>
      </c>
      <c r="N55" s="22">
        <v>2741.94</v>
      </c>
      <c r="O55" s="22">
        <v>0</v>
      </c>
      <c r="P55" s="22">
        <v>18809.650000000001</v>
      </c>
      <c r="Q55" s="20">
        <f t="shared" si="2"/>
        <v>3338689.18</v>
      </c>
    </row>
    <row r="56" spans="1:17" s="6" customFormat="1" ht="14.45" customHeight="1">
      <c r="A56" s="21" t="s">
        <v>5</v>
      </c>
      <c r="B56" s="22">
        <v>81522.820000000007</v>
      </c>
      <c r="C56" s="22">
        <v>0</v>
      </c>
      <c r="D56" s="22">
        <v>0</v>
      </c>
      <c r="E56" s="22">
        <v>2400</v>
      </c>
      <c r="F56" s="22">
        <v>6983.9</v>
      </c>
      <c r="G56" s="22">
        <v>0</v>
      </c>
      <c r="H56" s="22">
        <v>0</v>
      </c>
      <c r="I56" s="22">
        <v>0</v>
      </c>
      <c r="J56" s="22">
        <v>27539.439999999999</v>
      </c>
      <c r="K56" s="22">
        <v>1342768.37</v>
      </c>
      <c r="L56" s="22">
        <v>0</v>
      </c>
      <c r="M56" s="22">
        <v>97416.8</v>
      </c>
      <c r="N56" s="22">
        <v>5408.77</v>
      </c>
      <c r="O56" s="22">
        <v>0</v>
      </c>
      <c r="P56" s="22">
        <v>0</v>
      </c>
      <c r="Q56" s="20">
        <f t="shared" si="2"/>
        <v>2789265.1999999997</v>
      </c>
    </row>
    <row r="57" spans="1:17" s="6" customFormat="1" ht="14.45" customHeight="1">
      <c r="A57" s="21" t="s">
        <v>9</v>
      </c>
      <c r="B57" s="22">
        <v>293603.74</v>
      </c>
      <c r="C57" s="22">
        <v>1137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10000</v>
      </c>
      <c r="J57" s="22">
        <v>0</v>
      </c>
      <c r="K57" s="22">
        <v>0</v>
      </c>
      <c r="L57" s="22">
        <v>0</v>
      </c>
      <c r="M57" s="22">
        <v>0</v>
      </c>
      <c r="N57" s="22">
        <v>1890.5</v>
      </c>
      <c r="O57" s="22">
        <v>4566327.01</v>
      </c>
      <c r="P57" s="22">
        <v>326000</v>
      </c>
      <c r="Q57" s="20">
        <f t="shared" si="2"/>
        <v>6268033.2299999995</v>
      </c>
    </row>
    <row r="58" spans="1:17" s="6" customFormat="1" ht="14.45" customHeight="1">
      <c r="A58" s="25" t="s">
        <v>10</v>
      </c>
      <c r="B58" s="24">
        <f t="shared" ref="B58:P58" si="3">SUM(B48:B57)</f>
        <v>1484800.4400000002</v>
      </c>
      <c r="C58" s="24">
        <f t="shared" si="3"/>
        <v>1137</v>
      </c>
      <c r="D58" s="24">
        <f t="shared" si="3"/>
        <v>163.91</v>
      </c>
      <c r="E58" s="24">
        <f t="shared" si="3"/>
        <v>30638.13</v>
      </c>
      <c r="F58" s="24">
        <f t="shared" si="3"/>
        <v>65011.389999999992</v>
      </c>
      <c r="G58" s="24">
        <f t="shared" si="3"/>
        <v>67.5</v>
      </c>
      <c r="H58" s="24">
        <f t="shared" si="3"/>
        <v>52.019999999999996</v>
      </c>
      <c r="I58" s="24">
        <f t="shared" si="3"/>
        <v>158905.16999999998</v>
      </c>
      <c r="J58" s="24">
        <f t="shared" si="3"/>
        <v>438324.23</v>
      </c>
      <c r="K58" s="24">
        <f t="shared" si="3"/>
        <v>20122146.699999999</v>
      </c>
      <c r="L58" s="24">
        <f t="shared" si="3"/>
        <v>23877.219999999998</v>
      </c>
      <c r="M58" s="24">
        <f t="shared" si="3"/>
        <v>1550393.68</v>
      </c>
      <c r="N58" s="24">
        <f t="shared" si="3"/>
        <v>96938.96</v>
      </c>
      <c r="O58" s="24">
        <f t="shared" si="3"/>
        <v>4566327.01</v>
      </c>
      <c r="P58" s="24">
        <f t="shared" si="3"/>
        <v>344809.65</v>
      </c>
      <c r="Q58" s="24">
        <f t="shared" si="2"/>
        <v>45226417.349999994</v>
      </c>
    </row>
    <row r="59" spans="1:17" s="6" customFormat="1" ht="9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7"/>
    </row>
    <row r="60" spans="1:17">
      <c r="A60" s="1" t="s">
        <v>51</v>
      </c>
    </row>
    <row r="104" spans="1:12" ht="15">
      <c r="A104" s="4">
        <v>80103</v>
      </c>
    </row>
    <row r="105" spans="1:12" ht="6.6" customHeight="1">
      <c r="A105" s="5"/>
    </row>
    <row r="106" spans="1:12" s="6" customFormat="1" ht="13.9" customHeight="1">
      <c r="A106" s="23" t="s">
        <v>0</v>
      </c>
      <c r="B106" s="24">
        <v>14250</v>
      </c>
      <c r="C106" s="24">
        <v>57434</v>
      </c>
      <c r="D106" s="24">
        <v>174457</v>
      </c>
      <c r="E106" s="24">
        <v>10462.719999999999</v>
      </c>
      <c r="F106" s="24">
        <v>254701.75</v>
      </c>
      <c r="G106" s="24">
        <v>30440.720000000001</v>
      </c>
      <c r="H106" s="24">
        <v>48387.5</v>
      </c>
      <c r="I106" s="24">
        <v>5486.25</v>
      </c>
      <c r="J106" s="24">
        <v>16300</v>
      </c>
      <c r="K106" s="24">
        <v>22133.75</v>
      </c>
      <c r="L106" s="24">
        <v>600</v>
      </c>
    </row>
    <row r="107" spans="1:12" s="6" customFormat="1" ht="13.9" customHeight="1">
      <c r="A107" s="25"/>
      <c r="B107" s="26" t="s">
        <v>35</v>
      </c>
      <c r="C107" s="26" t="s">
        <v>15</v>
      </c>
      <c r="D107" s="26" t="s">
        <v>16</v>
      </c>
      <c r="E107" s="26" t="s">
        <v>17</v>
      </c>
      <c r="F107" s="26" t="s">
        <v>18</v>
      </c>
      <c r="G107" s="26" t="s">
        <v>19</v>
      </c>
      <c r="H107" s="26" t="s">
        <v>22</v>
      </c>
      <c r="I107" s="26" t="s">
        <v>23</v>
      </c>
      <c r="J107" s="26" t="s">
        <v>24</v>
      </c>
      <c r="K107" s="26" t="s">
        <v>25</v>
      </c>
      <c r="L107" s="26" t="s">
        <v>26</v>
      </c>
    </row>
    <row r="108" spans="1:12" s="6" customFormat="1" ht="13.9" customHeight="1">
      <c r="A108" s="21" t="s">
        <v>1</v>
      </c>
      <c r="B108" s="22">
        <v>0</v>
      </c>
      <c r="C108" s="22">
        <v>0</v>
      </c>
      <c r="D108" s="22">
        <v>0</v>
      </c>
      <c r="E108" s="22">
        <v>0</v>
      </c>
      <c r="F108" s="22">
        <v>21902.11</v>
      </c>
      <c r="G108" s="22">
        <v>2023.53</v>
      </c>
      <c r="H108" s="22">
        <v>3932</v>
      </c>
      <c r="I108" s="22">
        <v>498</v>
      </c>
      <c r="J108" s="22">
        <v>0</v>
      </c>
      <c r="K108" s="22">
        <v>11800</v>
      </c>
      <c r="L108" s="22">
        <v>0</v>
      </c>
    </row>
    <row r="109" spans="1:12" s="6" customFormat="1" ht="13.9" customHeight="1">
      <c r="A109" s="21" t="s">
        <v>2</v>
      </c>
      <c r="B109" s="22">
        <v>0</v>
      </c>
      <c r="C109" s="22">
        <v>0</v>
      </c>
      <c r="D109" s="22">
        <v>0</v>
      </c>
      <c r="E109" s="22">
        <v>0</v>
      </c>
      <c r="F109" s="22">
        <v>36135.629999999997</v>
      </c>
      <c r="G109" s="22">
        <v>4356.87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</row>
    <row r="110" spans="1:12" s="6" customFormat="1" ht="13.9" customHeight="1">
      <c r="A110" s="21" t="s">
        <v>8</v>
      </c>
      <c r="B110" s="22">
        <v>0</v>
      </c>
      <c r="C110" s="22">
        <v>3770.07</v>
      </c>
      <c r="D110" s="22">
        <v>0</v>
      </c>
      <c r="E110" s="22">
        <v>0</v>
      </c>
      <c r="F110" s="22">
        <v>10511.06</v>
      </c>
      <c r="G110" s="22">
        <v>1499.18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spans="1:12" s="6" customFormat="1" ht="13.9" customHeight="1">
      <c r="A111" s="21" t="s">
        <v>7</v>
      </c>
      <c r="B111" s="22">
        <v>0</v>
      </c>
      <c r="C111" s="22">
        <v>6537.42</v>
      </c>
      <c r="D111" s="22">
        <v>0</v>
      </c>
      <c r="E111" s="22">
        <v>0</v>
      </c>
      <c r="F111" s="22">
        <v>17439.52</v>
      </c>
      <c r="G111" s="22">
        <v>2702.17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</row>
    <row r="112" spans="1:12" s="6" customFormat="1" ht="13.9" customHeight="1">
      <c r="A112" s="21" t="s">
        <v>3</v>
      </c>
      <c r="B112" s="22">
        <v>0</v>
      </c>
      <c r="C112" s="22">
        <v>9193</v>
      </c>
      <c r="D112" s="22">
        <v>0</v>
      </c>
      <c r="E112" s="22">
        <v>0</v>
      </c>
      <c r="F112" s="22">
        <v>22014.46</v>
      </c>
      <c r="G112" s="22">
        <v>1766.93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</row>
    <row r="113" spans="1:14" s="6" customFormat="1" ht="13.9" customHeight="1">
      <c r="A113" s="21" t="s">
        <v>43</v>
      </c>
      <c r="B113" s="22">
        <v>0</v>
      </c>
      <c r="C113" s="22"/>
      <c r="D113" s="22">
        <v>0</v>
      </c>
      <c r="E113" s="22">
        <v>0</v>
      </c>
      <c r="F113" s="22">
        <v>19537</v>
      </c>
      <c r="G113" s="22">
        <v>820.78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</row>
    <row r="114" spans="1:14" s="6" customFormat="1" ht="13.9" customHeight="1">
      <c r="A114" s="21" t="s">
        <v>4</v>
      </c>
      <c r="B114" s="22">
        <v>0</v>
      </c>
      <c r="C114" s="22">
        <v>26631.85</v>
      </c>
      <c r="D114" s="22">
        <v>174457</v>
      </c>
      <c r="E114" s="22">
        <v>10462.719999999999</v>
      </c>
      <c r="F114" s="22">
        <v>98044.04</v>
      </c>
      <c r="G114" s="22">
        <v>13319.15</v>
      </c>
      <c r="H114" s="22">
        <v>44455.5</v>
      </c>
      <c r="I114" s="22">
        <v>4987.99</v>
      </c>
      <c r="J114" s="22">
        <v>12732.74</v>
      </c>
      <c r="K114" s="22">
        <v>10332.950000000001</v>
      </c>
      <c r="L114" s="22">
        <v>600</v>
      </c>
    </row>
    <row r="115" spans="1:14" s="6" customFormat="1" ht="13.9" customHeight="1">
      <c r="A115" s="21" t="s">
        <v>6</v>
      </c>
      <c r="B115" s="22">
        <v>0</v>
      </c>
      <c r="C115" s="22">
        <v>4587.74</v>
      </c>
      <c r="D115" s="22">
        <v>0</v>
      </c>
      <c r="E115" s="22">
        <v>0</v>
      </c>
      <c r="F115" s="22">
        <v>11248.44</v>
      </c>
      <c r="G115" s="22">
        <v>32.11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spans="1:14" s="6" customFormat="1" ht="13.9" customHeight="1">
      <c r="A116" s="21" t="s">
        <v>5</v>
      </c>
      <c r="B116" s="22">
        <v>0</v>
      </c>
      <c r="C116" s="22">
        <v>5273.12</v>
      </c>
      <c r="D116" s="22">
        <v>0</v>
      </c>
      <c r="E116" s="22">
        <v>0</v>
      </c>
      <c r="F116" s="22">
        <v>13399.65</v>
      </c>
      <c r="G116" s="22">
        <v>1797.42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</row>
    <row r="117" spans="1:14" s="6" customFormat="1" ht="13.9" customHeight="1">
      <c r="A117" s="21" t="s">
        <v>9</v>
      </c>
      <c r="B117" s="22">
        <v>11903.19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</row>
    <row r="118" spans="1:14" s="9" customFormat="1" ht="13.9" customHeight="1">
      <c r="A118" s="25" t="s">
        <v>10</v>
      </c>
      <c r="B118" s="24">
        <f>SUM(B108:B117)</f>
        <v>11903.19</v>
      </c>
      <c r="C118" s="24">
        <f t="shared" ref="C118:L118" si="4">SUM(C108:C117)</f>
        <v>55993.2</v>
      </c>
      <c r="D118" s="24">
        <f t="shared" si="4"/>
        <v>174457</v>
      </c>
      <c r="E118" s="24">
        <f t="shared" si="4"/>
        <v>10462.719999999999</v>
      </c>
      <c r="F118" s="24">
        <f t="shared" si="4"/>
        <v>250231.91</v>
      </c>
      <c r="G118" s="24">
        <f t="shared" si="4"/>
        <v>28318.14</v>
      </c>
      <c r="H118" s="24">
        <f t="shared" si="4"/>
        <v>48387.5</v>
      </c>
      <c r="I118" s="24">
        <f t="shared" si="4"/>
        <v>5485.99</v>
      </c>
      <c r="J118" s="24">
        <f t="shared" si="4"/>
        <v>12732.74</v>
      </c>
      <c r="K118" s="24">
        <f t="shared" si="4"/>
        <v>22132.95</v>
      </c>
      <c r="L118" s="24">
        <f t="shared" si="4"/>
        <v>600</v>
      </c>
    </row>
    <row r="119" spans="1:14" s="6" customFormat="1" ht="13.9" customHeight="1"/>
    <row r="120" spans="1:14" s="6" customFormat="1" ht="13.9" customHeight="1"/>
    <row r="121" spans="1:14" s="6" customFormat="1" ht="13.9" customHeight="1"/>
    <row r="122" spans="1:14" s="6" customFormat="1" ht="13.9" customHeight="1">
      <c r="A122" s="23" t="s">
        <v>0</v>
      </c>
      <c r="B122" s="24">
        <v>13147.3</v>
      </c>
      <c r="C122" s="24">
        <v>34137.300000000003</v>
      </c>
      <c r="D122" s="24">
        <v>2145</v>
      </c>
      <c r="E122" s="24">
        <v>18490</v>
      </c>
      <c r="F122" s="24">
        <v>76459.91</v>
      </c>
      <c r="G122" s="24">
        <v>1222.5</v>
      </c>
      <c r="H122" s="24">
        <v>4478.13</v>
      </c>
      <c r="I122" s="24">
        <v>1284508.67</v>
      </c>
      <c r="J122" s="24">
        <v>75239.69</v>
      </c>
      <c r="K122" s="24">
        <f>SUM(B106:L106,B122:J122)</f>
        <v>2144482.19</v>
      </c>
      <c r="L122" s="7"/>
      <c r="M122" s="7"/>
      <c r="N122" s="7"/>
    </row>
    <row r="123" spans="1:14" s="6" customFormat="1" ht="13.9" customHeight="1">
      <c r="A123" s="25"/>
      <c r="B123" s="26" t="s">
        <v>27</v>
      </c>
      <c r="C123" s="26" t="s">
        <v>36</v>
      </c>
      <c r="D123" s="26" t="s">
        <v>28</v>
      </c>
      <c r="E123" s="26" t="s">
        <v>30</v>
      </c>
      <c r="F123" s="26" t="s">
        <v>31</v>
      </c>
      <c r="G123" s="26" t="s">
        <v>32</v>
      </c>
      <c r="H123" s="26" t="s">
        <v>33</v>
      </c>
      <c r="I123" s="26" t="s">
        <v>55</v>
      </c>
      <c r="J123" s="26" t="s">
        <v>56</v>
      </c>
      <c r="K123" s="26" t="s">
        <v>11</v>
      </c>
      <c r="L123" s="11"/>
      <c r="M123" s="11"/>
      <c r="N123" s="12"/>
    </row>
    <row r="124" spans="1:14" s="6" customFormat="1" ht="13.9" customHeight="1">
      <c r="A124" s="21" t="s">
        <v>1</v>
      </c>
      <c r="B124" s="22">
        <v>0</v>
      </c>
      <c r="C124" s="22">
        <v>0</v>
      </c>
      <c r="D124" s="22">
        <v>0</v>
      </c>
      <c r="E124" s="22">
        <v>0</v>
      </c>
      <c r="F124" s="22">
        <v>5962.52</v>
      </c>
      <c r="G124" s="22">
        <v>0</v>
      </c>
      <c r="H124" s="22">
        <v>24.46</v>
      </c>
      <c r="I124" s="22">
        <v>132379.01999999999</v>
      </c>
      <c r="J124" s="22">
        <v>4859.87</v>
      </c>
      <c r="K124" s="20">
        <f t="shared" ref="K124:K134" si="5">SUM(B108:L108,B124:J124)</f>
        <v>183381.50999999998</v>
      </c>
    </row>
    <row r="125" spans="1:14" s="6" customFormat="1" ht="13.9" customHeight="1">
      <c r="A125" s="21" t="s">
        <v>2</v>
      </c>
      <c r="B125" s="22">
        <v>0</v>
      </c>
      <c r="C125" s="22">
        <v>0</v>
      </c>
      <c r="D125" s="22">
        <v>0</v>
      </c>
      <c r="E125" s="22">
        <v>0</v>
      </c>
      <c r="F125" s="22">
        <v>12293.51</v>
      </c>
      <c r="G125" s="22">
        <v>0</v>
      </c>
      <c r="H125" s="22">
        <v>2475.86</v>
      </c>
      <c r="I125" s="22">
        <v>192320.92</v>
      </c>
      <c r="J125" s="22">
        <v>14162.44</v>
      </c>
      <c r="K125" s="20">
        <f t="shared" si="5"/>
        <v>261745.23</v>
      </c>
    </row>
    <row r="126" spans="1:14" s="6" customFormat="1" ht="13.9" customHeight="1">
      <c r="A126" s="21" t="s">
        <v>8</v>
      </c>
      <c r="B126" s="22">
        <v>0</v>
      </c>
      <c r="C126" s="22">
        <v>0</v>
      </c>
      <c r="D126" s="22">
        <v>0</v>
      </c>
      <c r="E126" s="22">
        <v>0</v>
      </c>
      <c r="F126" s="22">
        <v>3349.73</v>
      </c>
      <c r="G126" s="22">
        <v>0</v>
      </c>
      <c r="H126" s="22">
        <v>0</v>
      </c>
      <c r="I126" s="22">
        <v>52968.09</v>
      </c>
      <c r="J126" s="22">
        <v>3808.43</v>
      </c>
      <c r="K126" s="20">
        <f t="shared" si="5"/>
        <v>75906.559999999998</v>
      </c>
    </row>
    <row r="127" spans="1:14" s="6" customFormat="1" ht="13.9" customHeight="1">
      <c r="A127" s="21" t="s">
        <v>7</v>
      </c>
      <c r="B127" s="22">
        <v>0</v>
      </c>
      <c r="C127" s="22">
        <v>0</v>
      </c>
      <c r="D127" s="22">
        <v>0</v>
      </c>
      <c r="E127" s="22">
        <v>0</v>
      </c>
      <c r="F127" s="22">
        <v>4790.1099999999997</v>
      </c>
      <c r="G127" s="22">
        <v>0</v>
      </c>
      <c r="H127" s="22">
        <v>0</v>
      </c>
      <c r="I127" s="22">
        <v>97593.34</v>
      </c>
      <c r="J127" s="22">
        <v>6117.35</v>
      </c>
      <c r="K127" s="20">
        <f t="shared" si="5"/>
        <v>135179.91</v>
      </c>
    </row>
    <row r="128" spans="1:14" s="6" customFormat="1" ht="13.9" customHeight="1">
      <c r="A128" s="21" t="s">
        <v>3</v>
      </c>
      <c r="B128" s="22">
        <v>0</v>
      </c>
      <c r="C128" s="22">
        <v>0</v>
      </c>
      <c r="D128" s="22">
        <v>0</v>
      </c>
      <c r="E128" s="22">
        <v>0</v>
      </c>
      <c r="F128" s="22">
        <v>7570.39</v>
      </c>
      <c r="G128" s="22">
        <v>0</v>
      </c>
      <c r="H128" s="22">
        <v>0</v>
      </c>
      <c r="I128" s="22">
        <v>164965.98000000001</v>
      </c>
      <c r="J128" s="22">
        <v>6085.54</v>
      </c>
      <c r="K128" s="20">
        <f t="shared" si="5"/>
        <v>211596.30000000002</v>
      </c>
    </row>
    <row r="129" spans="1:14" s="6" customFormat="1" ht="13.9" customHeight="1">
      <c r="A129" s="21" t="s">
        <v>43</v>
      </c>
      <c r="B129" s="22">
        <v>0</v>
      </c>
      <c r="C129" s="22">
        <v>0</v>
      </c>
      <c r="D129" s="22">
        <v>0</v>
      </c>
      <c r="E129" s="22">
        <v>0</v>
      </c>
      <c r="F129" s="22">
        <v>5025</v>
      </c>
      <c r="G129" s="22">
        <v>0</v>
      </c>
      <c r="H129" s="22">
        <v>0</v>
      </c>
      <c r="I129" s="22">
        <v>109851.35</v>
      </c>
      <c r="J129" s="22">
        <v>7659.46</v>
      </c>
      <c r="K129" s="20">
        <f t="shared" si="5"/>
        <v>142893.59</v>
      </c>
    </row>
    <row r="130" spans="1:14" s="6" customFormat="1" ht="13.9" customHeight="1">
      <c r="A130" s="21" t="s">
        <v>4</v>
      </c>
      <c r="B130" s="22">
        <v>11630.03</v>
      </c>
      <c r="C130" s="22">
        <v>0</v>
      </c>
      <c r="D130" s="22">
        <v>2109.5500000000002</v>
      </c>
      <c r="E130" s="22">
        <v>0</v>
      </c>
      <c r="F130" s="22">
        <v>29664.53</v>
      </c>
      <c r="G130" s="22">
        <v>1219.3699999999999</v>
      </c>
      <c r="H130" s="22">
        <v>0</v>
      </c>
      <c r="I130" s="22">
        <v>366551.54</v>
      </c>
      <c r="J130" s="22">
        <v>22143.95</v>
      </c>
      <c r="K130" s="20">
        <f t="shared" si="5"/>
        <v>829342.90999999992</v>
      </c>
    </row>
    <row r="131" spans="1:14" s="6" customFormat="1" ht="13.9" customHeight="1">
      <c r="A131" s="21" t="s">
        <v>6</v>
      </c>
      <c r="B131" s="22">
        <v>0</v>
      </c>
      <c r="C131" s="22">
        <v>0</v>
      </c>
      <c r="D131" s="22">
        <v>0</v>
      </c>
      <c r="E131" s="22">
        <v>0</v>
      </c>
      <c r="F131" s="22">
        <v>3081</v>
      </c>
      <c r="G131" s="22">
        <v>0</v>
      </c>
      <c r="H131" s="22">
        <v>417.31</v>
      </c>
      <c r="I131" s="22">
        <v>67728.039999999994</v>
      </c>
      <c r="J131" s="22">
        <v>5730.4</v>
      </c>
      <c r="K131" s="20">
        <f t="shared" si="5"/>
        <v>92825.04</v>
      </c>
    </row>
    <row r="132" spans="1:14" s="6" customFormat="1" ht="13.9" customHeight="1">
      <c r="A132" s="21" t="s">
        <v>5</v>
      </c>
      <c r="B132" s="22">
        <v>0</v>
      </c>
      <c r="C132" s="22">
        <v>0</v>
      </c>
      <c r="D132" s="22">
        <v>0</v>
      </c>
      <c r="E132" s="22">
        <v>0</v>
      </c>
      <c r="F132" s="22">
        <v>4723.12</v>
      </c>
      <c r="G132" s="22">
        <v>0</v>
      </c>
      <c r="H132" s="22">
        <v>36.130000000000003</v>
      </c>
      <c r="I132" s="22">
        <v>85075.5</v>
      </c>
      <c r="J132" s="22">
        <v>4664.55</v>
      </c>
      <c r="K132" s="20">
        <f t="shared" si="5"/>
        <v>114969.49</v>
      </c>
    </row>
    <row r="133" spans="1:14" s="6" customFormat="1" ht="13.9" customHeight="1">
      <c r="A133" s="21" t="s">
        <v>9</v>
      </c>
      <c r="B133" s="22">
        <v>0</v>
      </c>
      <c r="C133" s="22">
        <v>14143.98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0">
        <f t="shared" si="5"/>
        <v>26047.17</v>
      </c>
    </row>
    <row r="134" spans="1:14" s="6" customFormat="1" ht="13.9" customHeight="1">
      <c r="A134" s="25" t="s">
        <v>10</v>
      </c>
      <c r="B134" s="24">
        <f>SUM(B124:B133)</f>
        <v>11630.03</v>
      </c>
      <c r="C134" s="24">
        <f>SUM(C124:C133)</f>
        <v>14143.98</v>
      </c>
      <c r="D134" s="24">
        <f>SUM(D124:D133)</f>
        <v>2109.5500000000002</v>
      </c>
      <c r="E134" s="24">
        <f t="shared" ref="E134:H134" si="6">SUM(E124:E133)</f>
        <v>0</v>
      </c>
      <c r="F134" s="24">
        <f t="shared" si="6"/>
        <v>76459.91</v>
      </c>
      <c r="G134" s="24">
        <f t="shared" si="6"/>
        <v>1219.3699999999999</v>
      </c>
      <c r="H134" s="24">
        <f t="shared" si="6"/>
        <v>2953.76</v>
      </c>
      <c r="I134" s="24">
        <f t="shared" ref="I134:J134" si="7">SUM(I124:I133)</f>
        <v>1269433.78</v>
      </c>
      <c r="J134" s="24">
        <f t="shared" si="7"/>
        <v>75231.990000000005</v>
      </c>
      <c r="K134" s="24">
        <f t="shared" si="5"/>
        <v>2073887.7100000002</v>
      </c>
      <c r="L134" s="7"/>
      <c r="M134" s="7"/>
      <c r="N134" s="7"/>
    </row>
    <row r="135" spans="1:14" ht="15" customHeight="1"/>
    <row r="136" spans="1:14">
      <c r="A136" s="1" t="s">
        <v>51</v>
      </c>
    </row>
    <row r="157" spans="1:15" ht="15">
      <c r="A157" s="4">
        <v>80104</v>
      </c>
    </row>
    <row r="158" spans="1:15" ht="6.6" customHeight="1">
      <c r="A158" s="5"/>
    </row>
    <row r="159" spans="1:15" s="6" customFormat="1" ht="14.45" customHeight="1">
      <c r="A159" s="23" t="s">
        <v>0</v>
      </c>
      <c r="B159" s="24">
        <v>1737500</v>
      </c>
      <c r="C159" s="24">
        <v>6675578</v>
      </c>
      <c r="D159" s="24">
        <v>5009000</v>
      </c>
      <c r="E159" s="24">
        <v>67063</v>
      </c>
      <c r="F159" s="24">
        <v>1653905.91</v>
      </c>
      <c r="G159" s="24">
        <v>116383.45</v>
      </c>
      <c r="H159" s="24">
        <v>681629.49</v>
      </c>
      <c r="I159" s="24">
        <v>76748.42</v>
      </c>
      <c r="J159" s="24">
        <v>118680.44</v>
      </c>
      <c r="K159" s="24">
        <v>24007</v>
      </c>
      <c r="L159" s="24">
        <v>172844.37</v>
      </c>
      <c r="M159" s="24">
        <v>255582.7</v>
      </c>
      <c r="N159" s="24">
        <v>5004.3999999999996</v>
      </c>
      <c r="O159" s="24">
        <v>165615.91</v>
      </c>
    </row>
    <row r="160" spans="1:15" s="6" customFormat="1" ht="14.45" customHeight="1">
      <c r="A160" s="25"/>
      <c r="B160" s="26" t="s">
        <v>35</v>
      </c>
      <c r="C160" s="26" t="s">
        <v>13</v>
      </c>
      <c r="D160" s="26" t="s">
        <v>42</v>
      </c>
      <c r="E160" s="26" t="s">
        <v>15</v>
      </c>
      <c r="F160" s="26" t="s">
        <v>16</v>
      </c>
      <c r="G160" s="26" t="s">
        <v>17</v>
      </c>
      <c r="H160" s="26" t="s">
        <v>18</v>
      </c>
      <c r="I160" s="26" t="s">
        <v>19</v>
      </c>
      <c r="J160" s="26" t="s">
        <v>22</v>
      </c>
      <c r="K160" s="26" t="s">
        <v>23</v>
      </c>
      <c r="L160" s="26" t="s">
        <v>24</v>
      </c>
      <c r="M160" s="26" t="s">
        <v>25</v>
      </c>
      <c r="N160" s="26" t="s">
        <v>26</v>
      </c>
      <c r="O160" s="26" t="s">
        <v>27</v>
      </c>
    </row>
    <row r="161" spans="1:15" s="6" customFormat="1" ht="14.45" customHeight="1">
      <c r="A161" s="21" t="s">
        <v>37</v>
      </c>
      <c r="B161" s="22">
        <v>0</v>
      </c>
      <c r="C161" s="22">
        <v>0</v>
      </c>
      <c r="D161" s="22">
        <v>0</v>
      </c>
      <c r="E161" s="22">
        <v>643</v>
      </c>
      <c r="F161" s="22">
        <v>293662.81</v>
      </c>
      <c r="G161" s="22">
        <v>19582</v>
      </c>
      <c r="H161" s="22">
        <v>133440.78</v>
      </c>
      <c r="I161" s="22">
        <v>15847.34</v>
      </c>
      <c r="J161" s="22">
        <v>19977.57</v>
      </c>
      <c r="K161" s="22">
        <v>2999.9</v>
      </c>
      <c r="L161" s="22">
        <v>24584.71</v>
      </c>
      <c r="M161" s="22">
        <v>97900</v>
      </c>
      <c r="N161" s="22">
        <v>2512</v>
      </c>
      <c r="O161" s="22">
        <v>24002.84</v>
      </c>
    </row>
    <row r="162" spans="1:15" s="6" customFormat="1" ht="14.45" customHeight="1">
      <c r="A162" s="21" t="s">
        <v>38</v>
      </c>
      <c r="B162" s="22">
        <v>0</v>
      </c>
      <c r="C162" s="22">
        <v>0</v>
      </c>
      <c r="D162" s="22">
        <v>0</v>
      </c>
      <c r="E162" s="22">
        <v>2289.8000000000002</v>
      </c>
      <c r="F162" s="22">
        <v>448686.02</v>
      </c>
      <c r="G162" s="22">
        <v>31321.78</v>
      </c>
      <c r="H162" s="22">
        <v>155199.38</v>
      </c>
      <c r="I162" s="22">
        <v>12149.06</v>
      </c>
      <c r="J162" s="22">
        <v>27844.880000000001</v>
      </c>
      <c r="K162" s="22">
        <v>7434.48</v>
      </c>
      <c r="L162" s="22">
        <v>23376.31</v>
      </c>
      <c r="M162" s="22">
        <v>47626.28</v>
      </c>
      <c r="N162" s="22">
        <v>880</v>
      </c>
      <c r="O162" s="22">
        <v>36757.61</v>
      </c>
    </row>
    <row r="163" spans="1:15" s="6" customFormat="1" ht="14.45" customHeight="1">
      <c r="A163" s="21" t="s">
        <v>39</v>
      </c>
      <c r="B163" s="22">
        <v>0</v>
      </c>
      <c r="C163" s="22">
        <v>0</v>
      </c>
      <c r="D163" s="22">
        <v>0</v>
      </c>
      <c r="E163" s="22">
        <v>607.38</v>
      </c>
      <c r="F163" s="22">
        <v>401178.84</v>
      </c>
      <c r="G163" s="22">
        <v>30020.799999999999</v>
      </c>
      <c r="H163" s="22">
        <v>138947.32</v>
      </c>
      <c r="I163" s="22">
        <v>17730.240000000002</v>
      </c>
      <c r="J163" s="22">
        <v>32665.13</v>
      </c>
      <c r="K163" s="22">
        <v>4894.72</v>
      </c>
      <c r="L163" s="22">
        <v>32598.2</v>
      </c>
      <c r="M163" s="22">
        <v>91575.08</v>
      </c>
      <c r="N163" s="22">
        <v>500</v>
      </c>
      <c r="O163" s="22">
        <v>34159.599999999999</v>
      </c>
    </row>
    <row r="164" spans="1:15" s="6" customFormat="1" ht="14.45" customHeight="1">
      <c r="A164" s="21" t="s">
        <v>40</v>
      </c>
      <c r="B164" s="22">
        <v>0</v>
      </c>
      <c r="C164" s="22">
        <v>0</v>
      </c>
      <c r="D164" s="22">
        <v>0</v>
      </c>
      <c r="E164" s="22">
        <v>22919</v>
      </c>
      <c r="F164" s="22">
        <v>168394.89</v>
      </c>
      <c r="G164" s="22">
        <v>13989.16</v>
      </c>
      <c r="H164" s="22">
        <v>90557</v>
      </c>
      <c r="I164" s="22">
        <v>9072.35</v>
      </c>
      <c r="J164" s="22">
        <v>18938.7</v>
      </c>
      <c r="K164" s="22">
        <v>721.27</v>
      </c>
      <c r="L164" s="22">
        <v>23150.61</v>
      </c>
      <c r="M164" s="22">
        <v>0</v>
      </c>
      <c r="N164" s="22">
        <v>100</v>
      </c>
      <c r="O164" s="22">
        <v>25126.86</v>
      </c>
    </row>
    <row r="165" spans="1:15" s="6" customFormat="1" ht="14.45" customHeight="1">
      <c r="A165" s="21" t="s">
        <v>41</v>
      </c>
      <c r="B165" s="22">
        <v>0</v>
      </c>
      <c r="C165" s="22">
        <v>0</v>
      </c>
      <c r="D165" s="22">
        <v>0</v>
      </c>
      <c r="E165" s="22">
        <v>39420</v>
      </c>
      <c r="F165" s="22">
        <v>336268.42</v>
      </c>
      <c r="G165" s="22">
        <v>20742.87</v>
      </c>
      <c r="H165" s="22">
        <v>157062.81</v>
      </c>
      <c r="I165" s="22">
        <v>20137.54</v>
      </c>
      <c r="J165" s="22">
        <v>18977.689999999999</v>
      </c>
      <c r="K165" s="22">
        <v>6595.62</v>
      </c>
      <c r="L165" s="22">
        <v>43998.879999999997</v>
      </c>
      <c r="M165" s="22">
        <v>18388.09</v>
      </c>
      <c r="N165" s="22">
        <v>864.4</v>
      </c>
      <c r="O165" s="22">
        <v>30758.639999999999</v>
      </c>
    </row>
    <row r="166" spans="1:15" s="6" customFormat="1" ht="14.45" customHeight="1">
      <c r="A166" s="21" t="s">
        <v>9</v>
      </c>
      <c r="B166" s="22">
        <v>1719662.47</v>
      </c>
      <c r="C166" s="22">
        <v>6664998.5</v>
      </c>
      <c r="D166" s="22">
        <v>5000505.47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989.7</v>
      </c>
      <c r="L166" s="22">
        <v>0</v>
      </c>
      <c r="M166" s="22">
        <v>0</v>
      </c>
      <c r="N166" s="22">
        <v>0</v>
      </c>
      <c r="O166" s="56">
        <f>13230+289.69</f>
        <v>13519.69</v>
      </c>
    </row>
    <row r="167" spans="1:15" s="6" customFormat="1" ht="14.45" customHeight="1">
      <c r="A167" s="25" t="s">
        <v>10</v>
      </c>
      <c r="B167" s="24">
        <f>SUM(B161:B166)</f>
        <v>1719662.47</v>
      </c>
      <c r="C167" s="24">
        <f t="shared" ref="C167:L167" si="8">SUM(C161:C166)</f>
        <v>6664998.5</v>
      </c>
      <c r="D167" s="24">
        <f t="shared" si="8"/>
        <v>5000505.47</v>
      </c>
      <c r="E167" s="24">
        <f t="shared" si="8"/>
        <v>65879.179999999993</v>
      </c>
      <c r="F167" s="24">
        <f t="shared" si="8"/>
        <v>1648190.98</v>
      </c>
      <c r="G167" s="24">
        <f t="shared" si="8"/>
        <v>115656.61</v>
      </c>
      <c r="H167" s="24">
        <f t="shared" si="8"/>
        <v>675207.29</v>
      </c>
      <c r="I167" s="24">
        <f t="shared" si="8"/>
        <v>74936.53</v>
      </c>
      <c r="J167" s="24">
        <f t="shared" si="8"/>
        <v>118403.97</v>
      </c>
      <c r="K167" s="24">
        <f t="shared" si="8"/>
        <v>23635.69</v>
      </c>
      <c r="L167" s="24">
        <f t="shared" si="8"/>
        <v>147708.71</v>
      </c>
      <c r="M167" s="24">
        <f>SUM(M161:M166)</f>
        <v>255489.44999999998</v>
      </c>
      <c r="N167" s="24">
        <f>SUM(N161:N166)</f>
        <v>4856.3999999999996</v>
      </c>
      <c r="O167" s="24">
        <f>SUM(O161:O166)</f>
        <v>164325.24</v>
      </c>
    </row>
    <row r="168" spans="1:15" s="6" customFormat="1" ht="14.4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s="6" customFormat="1" ht="14.4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 s="6" customFormat="1" ht="14.4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s="6" customFormat="1" ht="14.45" customHeight="1">
      <c r="A171" s="23" t="s">
        <v>0</v>
      </c>
      <c r="B171" s="24">
        <v>582500</v>
      </c>
      <c r="C171" s="24">
        <v>12488</v>
      </c>
      <c r="D171" s="24">
        <v>9653.56</v>
      </c>
      <c r="E171" s="24">
        <v>34000</v>
      </c>
      <c r="F171" s="24">
        <v>804.44</v>
      </c>
      <c r="G171" s="24">
        <v>3800</v>
      </c>
      <c r="H171" s="24">
        <v>168873.72</v>
      </c>
      <c r="I171" s="24">
        <v>110.78</v>
      </c>
      <c r="J171" s="24">
        <v>4271</v>
      </c>
      <c r="K171" s="24">
        <v>3263.2</v>
      </c>
      <c r="L171" s="24">
        <v>2348578.88</v>
      </c>
      <c r="M171" s="24">
        <v>155861.74</v>
      </c>
      <c r="N171" s="24">
        <f>SUM(B159:O159,B171:M171)</f>
        <v>20083748.409999993</v>
      </c>
    </row>
    <row r="172" spans="1:15" s="6" customFormat="1" ht="14.45" customHeight="1">
      <c r="A172" s="25"/>
      <c r="B172" s="26" t="s">
        <v>36</v>
      </c>
      <c r="C172" s="26" t="s">
        <v>74</v>
      </c>
      <c r="D172" s="26" t="s">
        <v>28</v>
      </c>
      <c r="E172" s="26" t="s">
        <v>75</v>
      </c>
      <c r="F172" s="26" t="s">
        <v>29</v>
      </c>
      <c r="G172" s="26" t="s">
        <v>30</v>
      </c>
      <c r="H172" s="26" t="s">
        <v>31</v>
      </c>
      <c r="I172" s="26" t="s">
        <v>80</v>
      </c>
      <c r="J172" s="26" t="s">
        <v>32</v>
      </c>
      <c r="K172" s="26" t="s">
        <v>33</v>
      </c>
      <c r="L172" s="26" t="s">
        <v>55</v>
      </c>
      <c r="M172" s="26" t="s">
        <v>56</v>
      </c>
      <c r="N172" s="26" t="s">
        <v>11</v>
      </c>
    </row>
    <row r="173" spans="1:15" s="6" customFormat="1" ht="14.45" customHeight="1">
      <c r="A173" s="21" t="s">
        <v>37</v>
      </c>
      <c r="B173" s="22">
        <v>0</v>
      </c>
      <c r="C173" s="22">
        <v>7488</v>
      </c>
      <c r="D173" s="22">
        <v>2179.9899999999998</v>
      </c>
      <c r="E173" s="22">
        <v>4000</v>
      </c>
      <c r="F173" s="22">
        <v>0</v>
      </c>
      <c r="G173" s="22">
        <v>0</v>
      </c>
      <c r="H173" s="22">
        <v>33940.980000000003</v>
      </c>
      <c r="I173" s="22">
        <v>0</v>
      </c>
      <c r="J173" s="22">
        <v>1458</v>
      </c>
      <c r="K173" s="22">
        <v>0</v>
      </c>
      <c r="L173" s="22">
        <v>470310.16</v>
      </c>
      <c r="M173" s="22">
        <v>32600</v>
      </c>
      <c r="N173" s="20">
        <f t="shared" ref="N173:N179" si="9">SUM(B161:O161,B173:M173)</f>
        <v>1187130.08</v>
      </c>
    </row>
    <row r="174" spans="1:15" s="6" customFormat="1" ht="14.45" customHeight="1">
      <c r="A174" s="21" t="s">
        <v>38</v>
      </c>
      <c r="B174" s="22">
        <v>0</v>
      </c>
      <c r="C174" s="22">
        <v>0</v>
      </c>
      <c r="D174" s="22">
        <v>2285.7199999999998</v>
      </c>
      <c r="E174" s="22">
        <v>0</v>
      </c>
      <c r="F174" s="22">
        <v>158.80000000000001</v>
      </c>
      <c r="G174" s="22">
        <v>0</v>
      </c>
      <c r="H174" s="22">
        <v>35273.919999999998</v>
      </c>
      <c r="I174" s="22">
        <v>0</v>
      </c>
      <c r="J174" s="22">
        <v>790</v>
      </c>
      <c r="K174" s="22">
        <v>2305.2600000000002</v>
      </c>
      <c r="L174" s="22">
        <v>463514.48</v>
      </c>
      <c r="M174" s="22">
        <v>33971.769999999997</v>
      </c>
      <c r="N174" s="20">
        <f t="shared" si="9"/>
        <v>1331865.5500000003</v>
      </c>
    </row>
    <row r="175" spans="1:15" s="6" customFormat="1" ht="14.45" customHeight="1">
      <c r="A175" s="21" t="s">
        <v>39</v>
      </c>
      <c r="B175" s="22">
        <v>0</v>
      </c>
      <c r="C175" s="22">
        <v>5000</v>
      </c>
      <c r="D175" s="22">
        <v>2334.52</v>
      </c>
      <c r="E175" s="22">
        <v>30000</v>
      </c>
      <c r="F175" s="22">
        <v>469.66</v>
      </c>
      <c r="G175" s="22">
        <v>0</v>
      </c>
      <c r="H175" s="22">
        <v>40999.82</v>
      </c>
      <c r="I175" s="22">
        <v>65.44</v>
      </c>
      <c r="J175" s="22">
        <v>928</v>
      </c>
      <c r="K175" s="22">
        <v>0</v>
      </c>
      <c r="L175" s="22">
        <v>397834.06</v>
      </c>
      <c r="M175" s="22">
        <v>28160</v>
      </c>
      <c r="N175" s="20">
        <f t="shared" si="9"/>
        <v>1290668.8099999998</v>
      </c>
    </row>
    <row r="176" spans="1:15" s="6" customFormat="1" ht="14.45" customHeight="1">
      <c r="A176" s="21" t="s">
        <v>40</v>
      </c>
      <c r="B176" s="22">
        <v>0</v>
      </c>
      <c r="C176" s="22">
        <v>0</v>
      </c>
      <c r="D176" s="22">
        <v>1143</v>
      </c>
      <c r="E176" s="22">
        <v>0</v>
      </c>
      <c r="F176" s="22">
        <v>0</v>
      </c>
      <c r="G176" s="22">
        <v>0</v>
      </c>
      <c r="H176" s="22">
        <v>21195</v>
      </c>
      <c r="I176" s="22">
        <v>0</v>
      </c>
      <c r="J176" s="22">
        <v>275</v>
      </c>
      <c r="K176" s="22">
        <v>0</v>
      </c>
      <c r="L176" s="22">
        <v>381758</v>
      </c>
      <c r="M176" s="22">
        <v>24077.46</v>
      </c>
      <c r="N176" s="20">
        <f t="shared" si="9"/>
        <v>801418.3</v>
      </c>
    </row>
    <row r="177" spans="1:15" s="6" customFormat="1" ht="14.45" customHeight="1">
      <c r="A177" s="21" t="s">
        <v>41</v>
      </c>
      <c r="B177" s="22">
        <v>0</v>
      </c>
      <c r="C177" s="22">
        <v>0</v>
      </c>
      <c r="D177" s="22">
        <v>1612.16</v>
      </c>
      <c r="E177" s="22">
        <v>0</v>
      </c>
      <c r="F177" s="22">
        <v>90.15</v>
      </c>
      <c r="G177" s="22">
        <v>0</v>
      </c>
      <c r="H177" s="22">
        <v>37464</v>
      </c>
      <c r="I177" s="22">
        <v>45.34</v>
      </c>
      <c r="J177" s="22">
        <v>795</v>
      </c>
      <c r="K177" s="22">
        <v>660.21</v>
      </c>
      <c r="L177" s="22">
        <v>605684.07999999996</v>
      </c>
      <c r="M177" s="22">
        <v>37051.97</v>
      </c>
      <c r="N177" s="20">
        <f t="shared" si="9"/>
        <v>1376617.8699999999</v>
      </c>
    </row>
    <row r="178" spans="1:15" s="6" customFormat="1" ht="14.45" customHeight="1">
      <c r="A178" s="21" t="s">
        <v>9</v>
      </c>
      <c r="B178" s="22">
        <v>491717.09</v>
      </c>
      <c r="C178" s="22">
        <v>0</v>
      </c>
      <c r="D178" s="22">
        <v>0</v>
      </c>
      <c r="E178" s="22">
        <v>0</v>
      </c>
      <c r="F178" s="22">
        <v>0</v>
      </c>
      <c r="G178" s="22">
        <v>3747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0">
        <f t="shared" si="9"/>
        <v>13895139.919999998</v>
      </c>
    </row>
    <row r="179" spans="1:15" s="6" customFormat="1" ht="14.45" customHeight="1">
      <c r="A179" s="25" t="s">
        <v>10</v>
      </c>
      <c r="B179" s="24">
        <f t="shared" ref="B179" si="10">SUM(B173:B178)</f>
        <v>491717.09</v>
      </c>
      <c r="C179" s="24">
        <f t="shared" ref="C179" si="11">SUM(C173:C178)</f>
        <v>12488</v>
      </c>
      <c r="D179" s="24">
        <f t="shared" ref="D179:M179" si="12">SUM(D173:D178)</f>
        <v>9555.39</v>
      </c>
      <c r="E179" s="24">
        <f t="shared" si="12"/>
        <v>34000</v>
      </c>
      <c r="F179" s="24">
        <f t="shared" si="12"/>
        <v>718.61</v>
      </c>
      <c r="G179" s="24">
        <f t="shared" si="12"/>
        <v>3747</v>
      </c>
      <c r="H179" s="24">
        <f t="shared" si="12"/>
        <v>168873.72</v>
      </c>
      <c r="I179" s="24">
        <f t="shared" si="12"/>
        <v>110.78</v>
      </c>
      <c r="J179" s="24">
        <f t="shared" si="12"/>
        <v>4246</v>
      </c>
      <c r="K179" s="24">
        <f t="shared" si="12"/>
        <v>2965.4700000000003</v>
      </c>
      <c r="L179" s="24">
        <f t="shared" si="12"/>
        <v>2319100.7799999998</v>
      </c>
      <c r="M179" s="24">
        <f t="shared" si="12"/>
        <v>155861.19999999998</v>
      </c>
      <c r="N179" s="24">
        <f t="shared" si="9"/>
        <v>19882840.530000001</v>
      </c>
    </row>
    <row r="184" spans="1:15" customFormat="1" ht="15">
      <c r="A184" s="4">
        <v>80106</v>
      </c>
      <c r="D184" s="47"/>
      <c r="E184" s="4">
        <v>80113</v>
      </c>
      <c r="G184" s="1"/>
      <c r="I184" s="47"/>
      <c r="J184" s="4">
        <v>80132</v>
      </c>
    </row>
    <row r="185" spans="1:15" ht="6.6" customHeight="1">
      <c r="A185" s="5"/>
      <c r="D185" s="43"/>
      <c r="I185" s="43"/>
    </row>
    <row r="186" spans="1:15" s="6" customFormat="1" ht="14.45" customHeight="1">
      <c r="A186" s="23" t="s">
        <v>0</v>
      </c>
      <c r="B186" s="24">
        <v>19000</v>
      </c>
      <c r="C186" s="24">
        <f>SUM(B186)</f>
        <v>19000</v>
      </c>
      <c r="D186" s="48"/>
      <c r="E186" s="23" t="s">
        <v>0</v>
      </c>
      <c r="F186" s="24">
        <v>2897502</v>
      </c>
      <c r="G186" s="24">
        <v>105000</v>
      </c>
      <c r="H186" s="24">
        <f>SUM(F186:G186)</f>
        <v>3002502</v>
      </c>
      <c r="I186" s="48"/>
      <c r="J186" s="23" t="s">
        <v>0</v>
      </c>
      <c r="K186" s="24">
        <v>2220</v>
      </c>
      <c r="L186" s="36">
        <f>SUM(K186)</f>
        <v>2220</v>
      </c>
      <c r="M186" s="33"/>
      <c r="N186" s="7"/>
      <c r="O186" s="7"/>
    </row>
    <row r="187" spans="1:15" s="9" customFormat="1" ht="14.45" customHeight="1">
      <c r="A187" s="25"/>
      <c r="B187" s="26" t="s">
        <v>35</v>
      </c>
      <c r="C187" s="26" t="s">
        <v>11</v>
      </c>
      <c r="D187" s="49"/>
      <c r="E187" s="30"/>
      <c r="F187" s="26" t="s">
        <v>27</v>
      </c>
      <c r="G187" s="26" t="s">
        <v>75</v>
      </c>
      <c r="H187" s="26" t="s">
        <v>11</v>
      </c>
      <c r="I187" s="49"/>
      <c r="J187" s="30"/>
      <c r="K187" s="26" t="s">
        <v>14</v>
      </c>
      <c r="L187" s="37" t="s">
        <v>11</v>
      </c>
      <c r="M187" s="53"/>
      <c r="N187" s="8"/>
      <c r="O187" s="8"/>
    </row>
    <row r="188" spans="1:15" s="6" customFormat="1" ht="14.45" customHeight="1">
      <c r="A188" s="21" t="s">
        <v>9</v>
      </c>
      <c r="B188" s="22">
        <v>12376.27</v>
      </c>
      <c r="C188" s="22">
        <f>SUM(B188)</f>
        <v>12376.27</v>
      </c>
      <c r="D188" s="50"/>
      <c r="E188" s="21" t="s">
        <v>9</v>
      </c>
      <c r="F188" s="22">
        <v>2783906.97</v>
      </c>
      <c r="G188" s="22">
        <v>105000</v>
      </c>
      <c r="H188" s="22">
        <f>SUM(F188:G188)</f>
        <v>2888906.97</v>
      </c>
      <c r="I188" s="50"/>
      <c r="J188" s="21" t="s">
        <v>9</v>
      </c>
      <c r="K188" s="22">
        <v>2220</v>
      </c>
      <c r="L188" s="22">
        <f>SUM(K188)</f>
        <v>2220</v>
      </c>
      <c r="M188" s="32"/>
    </row>
    <row r="189" spans="1:15" s="9" customFormat="1" ht="14.45" customHeight="1">
      <c r="A189" s="25" t="s">
        <v>10</v>
      </c>
      <c r="B189" s="24">
        <f>SUM(B188)</f>
        <v>12376.27</v>
      </c>
      <c r="C189" s="24">
        <f>SUM(B189)</f>
        <v>12376.27</v>
      </c>
      <c r="D189" s="48"/>
      <c r="E189" s="25" t="s">
        <v>10</v>
      </c>
      <c r="F189" s="24">
        <f>SUM(F188)</f>
        <v>2783906.97</v>
      </c>
      <c r="G189" s="24">
        <f>SUM(G188)</f>
        <v>105000</v>
      </c>
      <c r="H189" s="24">
        <f>SUM(F189:G189)</f>
        <v>2888906.97</v>
      </c>
      <c r="I189" s="48"/>
      <c r="J189" s="25" t="s">
        <v>10</v>
      </c>
      <c r="K189" s="24">
        <f>SUM(K188)</f>
        <v>2220</v>
      </c>
      <c r="L189" s="24">
        <f>SUM(K189)</f>
        <v>2220</v>
      </c>
      <c r="M189" s="33"/>
      <c r="N189" s="14"/>
      <c r="O189" s="14"/>
    </row>
    <row r="190" spans="1:15">
      <c r="D190" s="43"/>
      <c r="H190" s="43"/>
    </row>
    <row r="191" spans="1:15">
      <c r="A191" s="1" t="s">
        <v>51</v>
      </c>
      <c r="H191" s="43"/>
    </row>
    <row r="210" spans="1:11" ht="12.75">
      <c r="A210" s="19">
        <v>80107</v>
      </c>
    </row>
    <row r="211" spans="1:11" ht="6.6" customHeight="1">
      <c r="A211" s="5"/>
    </row>
    <row r="212" spans="1:11" s="6" customFormat="1" ht="14.45" customHeight="1">
      <c r="A212" s="23" t="s">
        <v>0</v>
      </c>
      <c r="B212" s="24">
        <v>54803</v>
      </c>
      <c r="C212" s="24">
        <v>323547.57</v>
      </c>
      <c r="D212" s="24">
        <v>33839.83</v>
      </c>
      <c r="E212" s="24">
        <v>99754.39</v>
      </c>
      <c r="F212" s="24">
        <v>4700.3100000000004</v>
      </c>
      <c r="G212" s="24">
        <v>1923902.41</v>
      </c>
      <c r="H212" s="24">
        <v>108162.33</v>
      </c>
      <c r="I212" s="24">
        <f>SUM(B212:H212)</f>
        <v>2548709.84</v>
      </c>
    </row>
    <row r="213" spans="1:11" s="6" customFormat="1" ht="14.45" customHeight="1">
      <c r="A213" s="25"/>
      <c r="B213" s="26" t="s">
        <v>15</v>
      </c>
      <c r="C213" s="26" t="s">
        <v>18</v>
      </c>
      <c r="D213" s="26" t="s">
        <v>19</v>
      </c>
      <c r="E213" s="26" t="s">
        <v>31</v>
      </c>
      <c r="F213" s="26" t="s">
        <v>33</v>
      </c>
      <c r="G213" s="26" t="s">
        <v>55</v>
      </c>
      <c r="H213" s="26" t="s">
        <v>56</v>
      </c>
      <c r="I213" s="26" t="s">
        <v>11</v>
      </c>
    </row>
    <row r="214" spans="1:11" s="6" customFormat="1" ht="14.45" customHeight="1">
      <c r="A214" s="21" t="s">
        <v>1</v>
      </c>
      <c r="B214" s="22">
        <v>0</v>
      </c>
      <c r="C214" s="22">
        <v>65540.28</v>
      </c>
      <c r="D214" s="22">
        <v>6207.03</v>
      </c>
      <c r="E214" s="22">
        <v>15643.24</v>
      </c>
      <c r="F214" s="22">
        <v>0</v>
      </c>
      <c r="G214" s="22">
        <v>405732.87</v>
      </c>
      <c r="H214" s="22">
        <v>25670.74</v>
      </c>
      <c r="I214" s="20">
        <f>SUM(B214:H214)</f>
        <v>518794.16</v>
      </c>
    </row>
    <row r="215" spans="1:11" s="6" customFormat="1" ht="14.45" customHeight="1">
      <c r="A215" s="21" t="s">
        <v>2</v>
      </c>
      <c r="B215" s="22">
        <v>0</v>
      </c>
      <c r="C215" s="22">
        <v>63363.74</v>
      </c>
      <c r="D215" s="22">
        <v>4307.07</v>
      </c>
      <c r="E215" s="22">
        <v>21639.26</v>
      </c>
      <c r="F215" s="22">
        <v>321.66000000000003</v>
      </c>
      <c r="G215" s="22">
        <v>368821.25</v>
      </c>
      <c r="H215" s="22">
        <v>26992.19</v>
      </c>
      <c r="I215" s="20">
        <f t="shared" ref="I215:I224" si="13">SUM(B215:H215)</f>
        <v>485445.17</v>
      </c>
    </row>
    <row r="216" spans="1:11" s="6" customFormat="1" ht="14.45" customHeight="1">
      <c r="A216" s="21" t="s">
        <v>8</v>
      </c>
      <c r="B216" s="22">
        <v>10587.82</v>
      </c>
      <c r="C216" s="22">
        <v>32326.14</v>
      </c>
      <c r="D216" s="22">
        <v>4036.95</v>
      </c>
      <c r="E216" s="22">
        <v>8307.34</v>
      </c>
      <c r="F216" s="22">
        <v>868.47</v>
      </c>
      <c r="G216" s="22">
        <v>164229.19</v>
      </c>
      <c r="H216" s="22">
        <v>6320.78</v>
      </c>
      <c r="I216" s="20">
        <f t="shared" si="13"/>
        <v>226676.69</v>
      </c>
    </row>
    <row r="217" spans="1:11" s="6" customFormat="1" ht="14.45" customHeight="1">
      <c r="A217" s="21" t="s">
        <v>7</v>
      </c>
      <c r="B217" s="22">
        <v>8098.18</v>
      </c>
      <c r="C217" s="22">
        <v>19506.599999999999</v>
      </c>
      <c r="D217" s="22">
        <v>2512.09</v>
      </c>
      <c r="E217" s="22">
        <v>6565.47</v>
      </c>
      <c r="F217" s="22">
        <v>27.13</v>
      </c>
      <c r="G217" s="22">
        <v>115401.19</v>
      </c>
      <c r="H217" s="22">
        <v>6815.55</v>
      </c>
      <c r="I217" s="20">
        <f t="shared" si="13"/>
        <v>158926.21</v>
      </c>
    </row>
    <row r="218" spans="1:11" s="6" customFormat="1" ht="14.45" customHeight="1">
      <c r="A218" s="21" t="s">
        <v>3</v>
      </c>
      <c r="B218" s="22">
        <v>11132.43</v>
      </c>
      <c r="C218" s="22">
        <v>37765.83</v>
      </c>
      <c r="D218" s="22">
        <v>3753.96</v>
      </c>
      <c r="E218" s="22">
        <v>12293.51</v>
      </c>
      <c r="F218" s="22">
        <v>63.05</v>
      </c>
      <c r="G218" s="22">
        <v>176830.07999999999</v>
      </c>
      <c r="H218" s="22">
        <v>10861.14</v>
      </c>
      <c r="I218" s="20">
        <f t="shared" si="13"/>
        <v>252700</v>
      </c>
    </row>
    <row r="219" spans="1:11" s="6" customFormat="1" ht="14.45" customHeight="1">
      <c r="A219" s="21" t="s">
        <v>43</v>
      </c>
      <c r="B219" s="22">
        <v>0</v>
      </c>
      <c r="C219" s="22">
        <v>41652.75</v>
      </c>
      <c r="D219" s="22">
        <v>5177.63</v>
      </c>
      <c r="E219" s="22">
        <v>16849</v>
      </c>
      <c r="F219" s="22">
        <v>1950</v>
      </c>
      <c r="G219" s="22">
        <v>258843.04</v>
      </c>
      <c r="H219" s="22">
        <v>14178.72</v>
      </c>
      <c r="I219" s="20">
        <f t="shared" si="13"/>
        <v>338651.14</v>
      </c>
    </row>
    <row r="220" spans="1:11" s="6" customFormat="1" ht="14.45" customHeight="1">
      <c r="A220" s="21" t="s">
        <v>4</v>
      </c>
      <c r="B220" s="22">
        <v>5175.3</v>
      </c>
      <c r="C220" s="22">
        <v>17000</v>
      </c>
      <c r="D220" s="22">
        <v>2000</v>
      </c>
      <c r="E220" s="22">
        <v>4287.6499999999996</v>
      </c>
      <c r="F220" s="22">
        <v>99.46</v>
      </c>
      <c r="G220" s="22">
        <v>99963.5</v>
      </c>
      <c r="H220" s="22">
        <v>3920.08</v>
      </c>
      <c r="I220" s="20">
        <f t="shared" si="13"/>
        <v>132445.99</v>
      </c>
    </row>
    <row r="221" spans="1:11" s="6" customFormat="1" ht="14.45" customHeight="1">
      <c r="A221" s="21" t="s">
        <v>6</v>
      </c>
      <c r="B221" s="22">
        <v>9485.9500000000007</v>
      </c>
      <c r="C221" s="22">
        <v>1579.39</v>
      </c>
      <c r="D221" s="22">
        <v>947.95</v>
      </c>
      <c r="E221" s="22">
        <v>6967</v>
      </c>
      <c r="F221" s="22">
        <v>363.57</v>
      </c>
      <c r="G221" s="22">
        <v>166525.48000000001</v>
      </c>
      <c r="H221" s="22">
        <v>8514.82</v>
      </c>
      <c r="I221" s="20">
        <f t="shared" si="13"/>
        <v>194384.16000000003</v>
      </c>
    </row>
    <row r="222" spans="1:11" s="6" customFormat="1" ht="14.45" customHeight="1">
      <c r="A222" s="21" t="s">
        <v>5</v>
      </c>
      <c r="B222" s="22">
        <v>9527</v>
      </c>
      <c r="C222" s="22">
        <v>24564</v>
      </c>
      <c r="D222" s="22">
        <v>1554.86</v>
      </c>
      <c r="E222" s="22">
        <v>7201.92</v>
      </c>
      <c r="F222" s="22">
        <v>415.83</v>
      </c>
      <c r="G222" s="22">
        <v>162195.22</v>
      </c>
      <c r="H222" s="22">
        <v>4886.3900000000003</v>
      </c>
      <c r="I222" s="20">
        <f t="shared" si="13"/>
        <v>210345.22000000003</v>
      </c>
      <c r="K222" s="55"/>
    </row>
    <row r="223" spans="1:11" s="6" customFormat="1" ht="14.45" customHeight="1">
      <c r="A223" s="21" t="s">
        <v>9</v>
      </c>
      <c r="B223" s="22">
        <v>0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0">
        <f t="shared" si="13"/>
        <v>0</v>
      </c>
    </row>
    <row r="224" spans="1:11" s="6" customFormat="1" ht="14.45" customHeight="1">
      <c r="A224" s="25" t="s">
        <v>10</v>
      </c>
      <c r="B224" s="24">
        <f>SUM(B214:B223)</f>
        <v>54006.680000000008</v>
      </c>
      <c r="C224" s="24">
        <f>SUM(C214:C223)</f>
        <v>303298.73</v>
      </c>
      <c r="D224" s="24">
        <f>SUM(D214:D223)</f>
        <v>30497.54</v>
      </c>
      <c r="E224" s="24">
        <f t="shared" ref="E224" si="14">SUM(E214:E223)</f>
        <v>99754.39</v>
      </c>
      <c r="F224" s="24">
        <f>SUM(F214:F223)</f>
        <v>4109.170000000001</v>
      </c>
      <c r="G224" s="24">
        <f>SUM(G214:G223)</f>
        <v>1918541.82</v>
      </c>
      <c r="H224" s="24">
        <f>SUM(H214:H223)</f>
        <v>108160.40999999999</v>
      </c>
      <c r="I224" s="24">
        <f t="shared" si="13"/>
        <v>2518368.7400000002</v>
      </c>
    </row>
    <row r="225" spans="1:15" s="6" customFormat="1" ht="14.45" customHeight="1"/>
    <row r="228" spans="1:15" ht="12.75">
      <c r="A228" s="19">
        <v>80146</v>
      </c>
    </row>
    <row r="229" spans="1:15" ht="6.6" customHeight="1">
      <c r="A229" s="5"/>
    </row>
    <row r="230" spans="1:15" s="6" customFormat="1" ht="13.9" customHeight="1">
      <c r="A230" s="23" t="s">
        <v>0</v>
      </c>
      <c r="B230" s="24">
        <v>650</v>
      </c>
      <c r="C230" s="24">
        <v>104205.4</v>
      </c>
      <c r="D230" s="24">
        <v>93975.65</v>
      </c>
      <c r="E230" s="24">
        <f>SUM(B230:D230)</f>
        <v>198831.05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s="6" customFormat="1" ht="13.9" customHeight="1">
      <c r="A231" s="25"/>
      <c r="B231" s="26" t="s">
        <v>21</v>
      </c>
      <c r="C231" s="26" t="s">
        <v>27</v>
      </c>
      <c r="D231" s="26" t="s">
        <v>32</v>
      </c>
      <c r="E231" s="26" t="s">
        <v>11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s="6" customFormat="1" ht="13.9" customHeight="1">
      <c r="A232" s="21" t="s">
        <v>1</v>
      </c>
      <c r="B232" s="22">
        <v>0</v>
      </c>
      <c r="C232" s="22">
        <v>28428.400000000001</v>
      </c>
      <c r="D232" s="22">
        <v>0</v>
      </c>
      <c r="E232" s="20">
        <f>SUM(B232:D232)</f>
        <v>28428.400000000001</v>
      </c>
    </row>
    <row r="233" spans="1:15" s="6" customFormat="1" ht="13.9" customHeight="1">
      <c r="A233" s="21" t="s">
        <v>2</v>
      </c>
      <c r="B233" s="22">
        <v>0</v>
      </c>
      <c r="C233" s="22">
        <v>8228</v>
      </c>
      <c r="D233" s="22">
        <v>23472.99</v>
      </c>
      <c r="E233" s="20">
        <f t="shared" ref="E233:E245" si="15">SUM(B233:D233)</f>
        <v>31700.99</v>
      </c>
    </row>
    <row r="234" spans="1:15" s="6" customFormat="1" ht="13.9" customHeight="1">
      <c r="A234" s="21" t="s">
        <v>8</v>
      </c>
      <c r="B234" s="22">
        <v>0</v>
      </c>
      <c r="C234" s="22">
        <v>8055</v>
      </c>
      <c r="D234" s="22">
        <v>10473.83</v>
      </c>
      <c r="E234" s="20">
        <f t="shared" si="15"/>
        <v>18528.830000000002</v>
      </c>
    </row>
    <row r="235" spans="1:15" s="6" customFormat="1" ht="13.9" customHeight="1">
      <c r="A235" s="21" t="s">
        <v>7</v>
      </c>
      <c r="B235" s="22">
        <v>0</v>
      </c>
      <c r="C235" s="22">
        <v>6750</v>
      </c>
      <c r="D235" s="22">
        <v>8504.17</v>
      </c>
      <c r="E235" s="20">
        <f>SUM(B235:D235)</f>
        <v>15254.17</v>
      </c>
    </row>
    <row r="236" spans="1:15" s="6" customFormat="1" ht="13.9" customHeight="1">
      <c r="A236" s="21" t="s">
        <v>3</v>
      </c>
      <c r="B236" s="22">
        <v>0</v>
      </c>
      <c r="C236" s="22">
        <v>4410</v>
      </c>
      <c r="D236" s="22">
        <v>0</v>
      </c>
      <c r="E236" s="20">
        <f t="shared" si="15"/>
        <v>4410</v>
      </c>
    </row>
    <row r="237" spans="1:15" s="6" customFormat="1" ht="13.9" customHeight="1">
      <c r="A237" s="21" t="s">
        <v>43</v>
      </c>
      <c r="B237" s="22">
        <v>650</v>
      </c>
      <c r="C237" s="22">
        <v>15900</v>
      </c>
      <c r="D237" s="22">
        <v>31323.78</v>
      </c>
      <c r="E237" s="20">
        <f t="shared" si="15"/>
        <v>47873.78</v>
      </c>
    </row>
    <row r="238" spans="1:15" s="6" customFormat="1" ht="13.9" customHeight="1">
      <c r="A238" s="21" t="s">
        <v>4</v>
      </c>
      <c r="B238" s="22">
        <v>0</v>
      </c>
      <c r="C238" s="22">
        <v>2130</v>
      </c>
      <c r="D238" s="22">
        <v>4264.6400000000003</v>
      </c>
      <c r="E238" s="20">
        <f t="shared" si="15"/>
        <v>6394.64</v>
      </c>
    </row>
    <row r="239" spans="1:15" s="6" customFormat="1" ht="13.9" customHeight="1">
      <c r="A239" s="21" t="s">
        <v>6</v>
      </c>
      <c r="B239" s="22">
        <v>0</v>
      </c>
      <c r="C239" s="22">
        <v>14614.45</v>
      </c>
      <c r="D239" s="22">
        <v>0</v>
      </c>
      <c r="E239" s="20">
        <f t="shared" si="15"/>
        <v>14614.45</v>
      </c>
    </row>
    <row r="240" spans="1:15" s="6" customFormat="1" ht="13.9" customHeight="1">
      <c r="A240" s="21" t="s">
        <v>5</v>
      </c>
      <c r="B240" s="22">
        <v>0</v>
      </c>
      <c r="C240" s="22">
        <v>12526.6</v>
      </c>
      <c r="D240" s="22">
        <v>0</v>
      </c>
      <c r="E240" s="20">
        <f t="shared" si="15"/>
        <v>12526.6</v>
      </c>
    </row>
    <row r="241" spans="1:15" s="6" customFormat="1" ht="13.9" customHeight="1">
      <c r="A241" s="21" t="s">
        <v>37</v>
      </c>
      <c r="B241" s="22">
        <v>0</v>
      </c>
      <c r="C241" s="22">
        <v>0</v>
      </c>
      <c r="D241" s="22">
        <v>3500</v>
      </c>
      <c r="E241" s="20">
        <f t="shared" si="15"/>
        <v>3500</v>
      </c>
    </row>
    <row r="242" spans="1:15" s="6" customFormat="1" ht="13.9" customHeight="1">
      <c r="A242" s="21" t="s">
        <v>38</v>
      </c>
      <c r="B242" s="22">
        <v>0</v>
      </c>
      <c r="C242" s="22">
        <v>1549.8</v>
      </c>
      <c r="D242" s="22">
        <v>5840.8</v>
      </c>
      <c r="E242" s="20">
        <f t="shared" si="15"/>
        <v>7390.6</v>
      </c>
    </row>
    <row r="243" spans="1:15" s="6" customFormat="1" ht="13.9" customHeight="1">
      <c r="A243" s="21" t="s">
        <v>39</v>
      </c>
      <c r="B243" s="22">
        <v>0</v>
      </c>
      <c r="C243" s="22">
        <v>0</v>
      </c>
      <c r="D243" s="22">
        <v>3700</v>
      </c>
      <c r="E243" s="20">
        <f t="shared" si="15"/>
        <v>3700</v>
      </c>
    </row>
    <row r="244" spans="1:15" s="6" customFormat="1" ht="13.9" customHeight="1">
      <c r="A244" s="21" t="s">
        <v>41</v>
      </c>
      <c r="B244" s="22">
        <v>0</v>
      </c>
      <c r="C244" s="22">
        <v>1500</v>
      </c>
      <c r="D244" s="22">
        <v>860</v>
      </c>
      <c r="E244" s="20">
        <f t="shared" si="15"/>
        <v>2360</v>
      </c>
    </row>
    <row r="245" spans="1:15" s="6" customFormat="1" ht="13.9" customHeight="1">
      <c r="A245" s="21" t="s">
        <v>9</v>
      </c>
      <c r="B245" s="22">
        <v>0</v>
      </c>
      <c r="C245" s="22">
        <v>0</v>
      </c>
      <c r="D245" s="22">
        <v>0</v>
      </c>
      <c r="E245" s="20">
        <f t="shared" si="15"/>
        <v>0</v>
      </c>
    </row>
    <row r="246" spans="1:15" s="6" customFormat="1" ht="13.9" customHeight="1">
      <c r="A246" s="25" t="s">
        <v>10</v>
      </c>
      <c r="B246" s="24">
        <f>SUM(B232:B245)</f>
        <v>650</v>
      </c>
      <c r="C246" s="24">
        <f>SUM(C232:C245)</f>
        <v>104092.25</v>
      </c>
      <c r="D246" s="24">
        <f>SUM(D232:D245)</f>
        <v>91940.209999999992</v>
      </c>
      <c r="E246" s="24">
        <f>SUM(B246:D246)</f>
        <v>196682.46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50" spans="1:15" ht="12.75">
      <c r="A250" s="19">
        <v>80148</v>
      </c>
    </row>
    <row r="251" spans="1:15" ht="6.6" customHeight="1">
      <c r="A251" s="5"/>
    </row>
    <row r="252" spans="1:15" s="6" customFormat="1" ht="14.45" customHeight="1">
      <c r="A252" s="23" t="s">
        <v>0</v>
      </c>
      <c r="B252" s="24">
        <v>203292</v>
      </c>
      <c r="C252" s="24">
        <v>13676.92</v>
      </c>
      <c r="D252" s="24">
        <v>37387.980000000003</v>
      </c>
      <c r="E252" s="24">
        <v>4798.43</v>
      </c>
      <c r="F252" s="24">
        <v>21085</v>
      </c>
      <c r="G252" s="24">
        <v>15675</v>
      </c>
      <c r="H252" s="24">
        <v>22350</v>
      </c>
      <c r="I252" s="24">
        <v>5187</v>
      </c>
      <c r="J252" s="24">
        <v>7766.07</v>
      </c>
      <c r="K252" s="24">
        <v>642</v>
      </c>
      <c r="L252" s="24">
        <v>681.25</v>
      </c>
      <c r="M252" s="24">
        <f>SUM(B252:L252)</f>
        <v>332541.65000000002</v>
      </c>
    </row>
    <row r="253" spans="1:15" s="6" customFormat="1" ht="14.45" customHeight="1">
      <c r="A253" s="25"/>
      <c r="B253" s="26" t="s">
        <v>16</v>
      </c>
      <c r="C253" s="26" t="s">
        <v>17</v>
      </c>
      <c r="D253" s="26" t="s">
        <v>18</v>
      </c>
      <c r="E253" s="26" t="s">
        <v>19</v>
      </c>
      <c r="F253" s="26" t="s">
        <v>22</v>
      </c>
      <c r="G253" s="26" t="s">
        <v>24</v>
      </c>
      <c r="H253" s="26" t="s">
        <v>25</v>
      </c>
      <c r="I253" s="26" t="s">
        <v>27</v>
      </c>
      <c r="J253" s="26" t="s">
        <v>31</v>
      </c>
      <c r="K253" s="26" t="s">
        <v>32</v>
      </c>
      <c r="L253" s="26" t="s">
        <v>33</v>
      </c>
      <c r="M253" s="26" t="s">
        <v>11</v>
      </c>
    </row>
    <row r="254" spans="1:15" s="6" customFormat="1" ht="14.45" customHeight="1">
      <c r="A254" s="21" t="s">
        <v>1</v>
      </c>
      <c r="B254" s="22">
        <v>203292</v>
      </c>
      <c r="C254" s="22">
        <v>13676.92</v>
      </c>
      <c r="D254" s="22">
        <v>36048.28</v>
      </c>
      <c r="E254" s="22">
        <v>3799.3</v>
      </c>
      <c r="F254" s="22">
        <v>21085</v>
      </c>
      <c r="G254" s="22">
        <v>15675</v>
      </c>
      <c r="H254" s="22">
        <v>22350</v>
      </c>
      <c r="I254" s="22">
        <v>5187</v>
      </c>
      <c r="J254" s="22">
        <v>7766.07</v>
      </c>
      <c r="K254" s="22">
        <v>500</v>
      </c>
      <c r="L254" s="22">
        <v>580.21</v>
      </c>
      <c r="M254" s="20">
        <f>SUM(B254:L254)</f>
        <v>329959.78000000003</v>
      </c>
    </row>
    <row r="255" spans="1:15" s="6" customFormat="1" ht="14.45" customHeight="1">
      <c r="A255" s="25" t="s">
        <v>10</v>
      </c>
      <c r="B255" s="24">
        <f>SUM(B254)</f>
        <v>203292</v>
      </c>
      <c r="C255" s="24">
        <f t="shared" ref="C255:L255" si="16">SUM(C254)</f>
        <v>13676.92</v>
      </c>
      <c r="D255" s="24">
        <f t="shared" si="16"/>
        <v>36048.28</v>
      </c>
      <c r="E255" s="24">
        <f t="shared" si="16"/>
        <v>3799.3</v>
      </c>
      <c r="F255" s="24">
        <f t="shared" si="16"/>
        <v>21085</v>
      </c>
      <c r="G255" s="24">
        <f t="shared" si="16"/>
        <v>15675</v>
      </c>
      <c r="H255" s="24">
        <f t="shared" si="16"/>
        <v>22350</v>
      </c>
      <c r="I255" s="24">
        <f t="shared" si="16"/>
        <v>5187</v>
      </c>
      <c r="J255" s="24">
        <f t="shared" si="16"/>
        <v>7766.07</v>
      </c>
      <c r="K255" s="24">
        <f t="shared" si="16"/>
        <v>500</v>
      </c>
      <c r="L255" s="24">
        <f t="shared" si="16"/>
        <v>580.21</v>
      </c>
      <c r="M255" s="24">
        <f>SUM(B255:L255)</f>
        <v>329959.78000000003</v>
      </c>
    </row>
    <row r="257" spans="1:13">
      <c r="A257" s="1" t="s">
        <v>51</v>
      </c>
    </row>
    <row r="260" spans="1:13" ht="12.75">
      <c r="A260" s="19">
        <v>80149</v>
      </c>
    </row>
    <row r="261" spans="1:13" ht="6.6" customHeight="1">
      <c r="A261" s="5"/>
    </row>
    <row r="262" spans="1:13" s="6" customFormat="1" ht="14.45" customHeight="1">
      <c r="A262" s="23" t="s">
        <v>0</v>
      </c>
      <c r="B262" s="24">
        <v>495100</v>
      </c>
      <c r="C262" s="24">
        <v>36100</v>
      </c>
      <c r="D262" s="24">
        <v>2417.14</v>
      </c>
      <c r="E262" s="24">
        <v>156408.95999999999</v>
      </c>
      <c r="F262" s="24">
        <v>11858.05</v>
      </c>
      <c r="G262" s="24">
        <v>126853.42</v>
      </c>
      <c r="H262" s="24">
        <v>10581.03</v>
      </c>
      <c r="I262" s="24">
        <v>30937.43</v>
      </c>
      <c r="J262" s="24">
        <v>1649.38</v>
      </c>
      <c r="K262" s="24">
        <v>554652.39</v>
      </c>
      <c r="L262" s="24">
        <v>33807.160000000003</v>
      </c>
      <c r="M262" s="24">
        <f>SUM(B262:L262)</f>
        <v>1460364.9600000002</v>
      </c>
    </row>
    <row r="263" spans="1:13" s="6" customFormat="1" ht="14.45" customHeight="1">
      <c r="A263" s="30"/>
      <c r="B263" s="26" t="s">
        <v>13</v>
      </c>
      <c r="C263" s="26" t="s">
        <v>42</v>
      </c>
      <c r="D263" s="26" t="s">
        <v>15</v>
      </c>
      <c r="E263" s="26" t="s">
        <v>16</v>
      </c>
      <c r="F263" s="26" t="s">
        <v>17</v>
      </c>
      <c r="G263" s="26" t="s">
        <v>18</v>
      </c>
      <c r="H263" s="26" t="s">
        <v>19</v>
      </c>
      <c r="I263" s="26" t="s">
        <v>31</v>
      </c>
      <c r="J263" s="26" t="s">
        <v>33</v>
      </c>
      <c r="K263" s="26" t="s">
        <v>55</v>
      </c>
      <c r="L263" s="26" t="s">
        <v>56</v>
      </c>
      <c r="M263" s="26" t="s">
        <v>11</v>
      </c>
    </row>
    <row r="264" spans="1:13" s="6" customFormat="1" ht="14.45" customHeight="1">
      <c r="A264" s="21" t="s">
        <v>8</v>
      </c>
      <c r="B264" s="22">
        <v>0</v>
      </c>
      <c r="C264" s="22">
        <v>0</v>
      </c>
      <c r="D264" s="22">
        <v>0</v>
      </c>
      <c r="E264" s="22">
        <v>0</v>
      </c>
      <c r="F264" s="22">
        <v>0</v>
      </c>
      <c r="G264" s="22">
        <v>923</v>
      </c>
      <c r="H264" s="22">
        <v>0</v>
      </c>
      <c r="I264" s="22">
        <v>0</v>
      </c>
      <c r="J264" s="22">
        <v>0</v>
      </c>
      <c r="K264" s="22">
        <v>5087.21</v>
      </c>
      <c r="L264" s="22">
        <v>0</v>
      </c>
      <c r="M264" s="20">
        <f t="shared" ref="M264:M271" si="17">SUM(B264:L264)</f>
        <v>6010.21</v>
      </c>
    </row>
    <row r="265" spans="1:13" s="6" customFormat="1" ht="14.45" customHeight="1">
      <c r="A265" s="21" t="s">
        <v>7</v>
      </c>
      <c r="B265" s="22">
        <v>0</v>
      </c>
      <c r="C265" s="22">
        <v>0</v>
      </c>
      <c r="D265" s="22">
        <v>217.14</v>
      </c>
      <c r="E265" s="22">
        <v>0</v>
      </c>
      <c r="F265" s="22">
        <v>0</v>
      </c>
      <c r="G265" s="22">
        <v>3719.95</v>
      </c>
      <c r="H265" s="22">
        <v>385.42</v>
      </c>
      <c r="I265" s="22">
        <v>133.99</v>
      </c>
      <c r="J265" s="22">
        <v>0</v>
      </c>
      <c r="K265" s="22">
        <v>20206</v>
      </c>
      <c r="L265" s="22">
        <v>380.94</v>
      </c>
      <c r="M265" s="20">
        <f t="shared" si="17"/>
        <v>25043.439999999999</v>
      </c>
    </row>
    <row r="266" spans="1:13" s="6" customFormat="1" ht="14.45" customHeight="1">
      <c r="A266" s="21" t="s">
        <v>43</v>
      </c>
      <c r="B266" s="22">
        <v>0</v>
      </c>
      <c r="C266" s="22">
        <v>0</v>
      </c>
      <c r="D266" s="22">
        <v>0</v>
      </c>
      <c r="E266" s="22">
        <v>0</v>
      </c>
      <c r="F266" s="22">
        <v>0</v>
      </c>
      <c r="G266" s="22">
        <v>214.41</v>
      </c>
      <c r="H266" s="22">
        <v>30.55</v>
      </c>
      <c r="I266" s="22">
        <v>0</v>
      </c>
      <c r="J266" s="22">
        <v>0</v>
      </c>
      <c r="K266" s="22">
        <v>1247.32</v>
      </c>
      <c r="L266" s="22">
        <v>0</v>
      </c>
      <c r="M266" s="20">
        <f t="shared" si="17"/>
        <v>1492.28</v>
      </c>
    </row>
    <row r="267" spans="1:13" s="6" customFormat="1" ht="14.45" customHeight="1">
      <c r="A267" s="21" t="s">
        <v>4</v>
      </c>
      <c r="B267" s="22">
        <v>0</v>
      </c>
      <c r="C267" s="22">
        <v>0</v>
      </c>
      <c r="D267" s="22">
        <v>1900.96</v>
      </c>
      <c r="E267" s="22">
        <v>0</v>
      </c>
      <c r="F267" s="22">
        <v>0</v>
      </c>
      <c r="G267" s="22">
        <v>2800</v>
      </c>
      <c r="H267" s="22">
        <v>400</v>
      </c>
      <c r="I267" s="22">
        <v>904.43</v>
      </c>
      <c r="J267" s="22">
        <v>0</v>
      </c>
      <c r="K267" s="22">
        <v>15639.26</v>
      </c>
      <c r="L267" s="22">
        <v>0</v>
      </c>
      <c r="M267" s="20">
        <f t="shared" si="17"/>
        <v>21644.65</v>
      </c>
    </row>
    <row r="268" spans="1:13" s="6" customFormat="1" ht="13.9" customHeight="1">
      <c r="A268" s="21" t="s">
        <v>38</v>
      </c>
      <c r="B268" s="22">
        <v>0</v>
      </c>
      <c r="C268" s="22">
        <v>0</v>
      </c>
      <c r="D268" s="22">
        <v>0</v>
      </c>
      <c r="E268" s="22">
        <v>154550.26999999999</v>
      </c>
      <c r="F268" s="22">
        <v>11858.05</v>
      </c>
      <c r="G268" s="22">
        <v>113576.76</v>
      </c>
      <c r="H268" s="22">
        <v>9263.7199999999993</v>
      </c>
      <c r="I268" s="22">
        <v>29899.01</v>
      </c>
      <c r="J268" s="22">
        <v>1506.94</v>
      </c>
      <c r="K268" s="22">
        <v>479104.08</v>
      </c>
      <c r="L268" s="22">
        <v>33426.22</v>
      </c>
      <c r="M268" s="20">
        <f t="shared" si="17"/>
        <v>833185.04999999993</v>
      </c>
    </row>
    <row r="269" spans="1:13" s="6" customFormat="1" ht="14.45" customHeight="1">
      <c r="A269" s="21" t="s">
        <v>41</v>
      </c>
      <c r="B269" s="22">
        <v>0</v>
      </c>
      <c r="C269" s="22">
        <v>0</v>
      </c>
      <c r="D269" s="22">
        <v>0</v>
      </c>
      <c r="E269" s="22">
        <v>0</v>
      </c>
      <c r="F269" s="22">
        <v>0</v>
      </c>
      <c r="G269" s="22">
        <v>249</v>
      </c>
      <c r="H269" s="22">
        <v>33.200000000000003</v>
      </c>
      <c r="I269" s="22">
        <v>0</v>
      </c>
      <c r="J269" s="22">
        <v>0</v>
      </c>
      <c r="K269" s="22">
        <v>2730.7</v>
      </c>
      <c r="L269" s="22">
        <v>0</v>
      </c>
      <c r="M269" s="20">
        <f t="shared" si="17"/>
        <v>3012.8999999999996</v>
      </c>
    </row>
    <row r="270" spans="1:13" s="6" customFormat="1" ht="14.45" customHeight="1">
      <c r="A270" s="21" t="s">
        <v>9</v>
      </c>
      <c r="B270" s="22">
        <v>463396.17</v>
      </c>
      <c r="C270" s="22">
        <v>25189.07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0">
        <f t="shared" si="17"/>
        <v>488585.24</v>
      </c>
    </row>
    <row r="271" spans="1:13" s="6" customFormat="1" ht="14.45" customHeight="1">
      <c r="A271" s="25" t="s">
        <v>10</v>
      </c>
      <c r="B271" s="24">
        <f t="shared" ref="B271:L271" si="18">SUM(B264:B270)</f>
        <v>463396.17</v>
      </c>
      <c r="C271" s="24">
        <f t="shared" si="18"/>
        <v>25189.07</v>
      </c>
      <c r="D271" s="24">
        <f t="shared" si="18"/>
        <v>2118.1</v>
      </c>
      <c r="E271" s="24">
        <f t="shared" si="18"/>
        <v>154550.26999999999</v>
      </c>
      <c r="F271" s="24">
        <f t="shared" si="18"/>
        <v>11858.05</v>
      </c>
      <c r="G271" s="24">
        <f t="shared" si="18"/>
        <v>121483.12</v>
      </c>
      <c r="H271" s="24">
        <f t="shared" si="18"/>
        <v>10112.89</v>
      </c>
      <c r="I271" s="24">
        <f t="shared" si="18"/>
        <v>30937.43</v>
      </c>
      <c r="J271" s="24">
        <f t="shared" si="18"/>
        <v>1506.94</v>
      </c>
      <c r="K271" s="24">
        <f t="shared" si="18"/>
        <v>524014.57</v>
      </c>
      <c r="L271" s="24">
        <f t="shared" si="18"/>
        <v>33807.160000000003</v>
      </c>
      <c r="M271" s="24">
        <f t="shared" si="17"/>
        <v>1378973.77</v>
      </c>
    </row>
    <row r="272" spans="1:13" ht="1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ht="1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ht="12.75">
      <c r="A274" s="19">
        <v>80150</v>
      </c>
    </row>
    <row r="275" spans="1:13" ht="6.6" customHeight="1">
      <c r="A275" s="5"/>
    </row>
    <row r="276" spans="1:13" s="6" customFormat="1" ht="14.45" customHeight="1">
      <c r="A276" s="23" t="s">
        <v>0</v>
      </c>
      <c r="B276" s="24">
        <v>647941.72</v>
      </c>
      <c r="C276" s="24">
        <v>28090.85</v>
      </c>
      <c r="D276" s="24">
        <v>300219.58</v>
      </c>
      <c r="E276" s="24">
        <v>33401.54</v>
      </c>
      <c r="F276" s="24">
        <v>5842.5</v>
      </c>
      <c r="G276" s="24">
        <v>25745</v>
      </c>
      <c r="H276" s="24">
        <v>67295.839999999997</v>
      </c>
      <c r="I276" s="24">
        <v>4753.63</v>
      </c>
      <c r="J276" s="24">
        <v>1504268.65</v>
      </c>
      <c r="K276" s="24">
        <v>74065.89</v>
      </c>
      <c r="L276" s="24">
        <f>SUM(B276:K276)</f>
        <v>2691625.1999999997</v>
      </c>
    </row>
    <row r="277" spans="1:13" s="6" customFormat="1" ht="14.45" customHeight="1">
      <c r="A277" s="25"/>
      <c r="B277" s="26" t="s">
        <v>13</v>
      </c>
      <c r="C277" s="26" t="s">
        <v>15</v>
      </c>
      <c r="D277" s="26" t="s">
        <v>18</v>
      </c>
      <c r="E277" s="26" t="s">
        <v>19</v>
      </c>
      <c r="F277" s="26" t="s">
        <v>22</v>
      </c>
      <c r="G277" s="26" t="s">
        <v>23</v>
      </c>
      <c r="H277" s="26" t="s">
        <v>31</v>
      </c>
      <c r="I277" s="26" t="s">
        <v>33</v>
      </c>
      <c r="J277" s="26" t="s">
        <v>55</v>
      </c>
      <c r="K277" s="26" t="s">
        <v>56</v>
      </c>
      <c r="L277" s="26" t="s">
        <v>11</v>
      </c>
    </row>
    <row r="278" spans="1:13" s="6" customFormat="1" ht="14.45" customHeight="1">
      <c r="A278" s="21" t="s">
        <v>1</v>
      </c>
      <c r="B278" s="22">
        <v>0</v>
      </c>
      <c r="C278" s="22">
        <v>0</v>
      </c>
      <c r="D278" s="22">
        <v>112460.99</v>
      </c>
      <c r="E278" s="22">
        <v>10036.61</v>
      </c>
      <c r="F278" s="22">
        <v>0</v>
      </c>
      <c r="G278" s="22">
        <v>0</v>
      </c>
      <c r="H278" s="22">
        <v>23649.09</v>
      </c>
      <c r="I278" s="22">
        <v>1292.6300000000001</v>
      </c>
      <c r="J278" s="22">
        <v>526246.42000000004</v>
      </c>
      <c r="K278" s="22">
        <v>16628.349999999999</v>
      </c>
      <c r="L278" s="20">
        <f>SUM(B278:K278)</f>
        <v>690314.09</v>
      </c>
    </row>
    <row r="279" spans="1:13" s="6" customFormat="1" ht="14.45" customHeight="1">
      <c r="A279" s="21" t="s">
        <v>2</v>
      </c>
      <c r="B279" s="22">
        <v>0</v>
      </c>
      <c r="C279" s="22">
        <v>0</v>
      </c>
      <c r="D279" s="22">
        <v>8466.07</v>
      </c>
      <c r="E279" s="22">
        <v>1125.6099999999999</v>
      </c>
      <c r="F279" s="22">
        <v>950.5</v>
      </c>
      <c r="G279" s="22">
        <v>1900</v>
      </c>
      <c r="H279" s="22">
        <v>0</v>
      </c>
      <c r="I279" s="22">
        <v>103.54</v>
      </c>
      <c r="J279" s="22">
        <v>45732.62</v>
      </c>
      <c r="K279" s="22">
        <v>3193.88</v>
      </c>
      <c r="L279" s="20">
        <f t="shared" ref="L279:L288" si="19">SUM(B279:K279)</f>
        <v>61472.22</v>
      </c>
    </row>
    <row r="280" spans="1:13" s="6" customFormat="1" ht="14.45" customHeight="1">
      <c r="A280" s="21" t="s">
        <v>8</v>
      </c>
      <c r="B280" s="22">
        <v>0</v>
      </c>
      <c r="C280" s="22">
        <v>14306.89</v>
      </c>
      <c r="D280" s="22">
        <v>39402.69</v>
      </c>
      <c r="E280" s="22">
        <v>5195</v>
      </c>
      <c r="F280" s="22">
        <v>2991.98</v>
      </c>
      <c r="G280" s="22">
        <v>2992</v>
      </c>
      <c r="H280" s="22">
        <v>10250.17</v>
      </c>
      <c r="I280" s="22">
        <v>270.14999999999998</v>
      </c>
      <c r="J280" s="22">
        <v>200266</v>
      </c>
      <c r="K280" s="22">
        <v>7558.97</v>
      </c>
      <c r="L280" s="20">
        <f t="shared" si="19"/>
        <v>283233.84999999998</v>
      </c>
    </row>
    <row r="281" spans="1:13" s="6" customFormat="1" ht="14.45" customHeight="1">
      <c r="A281" s="21" t="s">
        <v>7</v>
      </c>
      <c r="B281" s="22">
        <v>0</v>
      </c>
      <c r="C281" s="22">
        <v>7977.58</v>
      </c>
      <c r="D281" s="22">
        <v>20600.29</v>
      </c>
      <c r="E281" s="22">
        <v>3111</v>
      </c>
      <c r="F281" s="22">
        <v>1899.91</v>
      </c>
      <c r="G281" s="22">
        <v>1899.91</v>
      </c>
      <c r="H281" s="22">
        <v>7268.91</v>
      </c>
      <c r="I281" s="22">
        <v>1022.3</v>
      </c>
      <c r="J281" s="22">
        <v>116808</v>
      </c>
      <c r="K281" s="22">
        <v>10324.75</v>
      </c>
      <c r="L281" s="20">
        <f t="shared" si="19"/>
        <v>170912.65000000002</v>
      </c>
    </row>
    <row r="282" spans="1:13" s="6" customFormat="1" ht="14.45" customHeight="1">
      <c r="A282" s="21" t="s">
        <v>3</v>
      </c>
      <c r="B282" s="22">
        <v>0</v>
      </c>
      <c r="C282" s="22">
        <v>426.24</v>
      </c>
      <c r="D282" s="22">
        <v>7648.88</v>
      </c>
      <c r="E282" s="22">
        <v>778.75</v>
      </c>
      <c r="F282" s="22">
        <v>0</v>
      </c>
      <c r="G282" s="22">
        <v>6979.3</v>
      </c>
      <c r="H282" s="22">
        <v>837.43</v>
      </c>
      <c r="I282" s="22">
        <v>284.43</v>
      </c>
      <c r="J282" s="22">
        <v>43177</v>
      </c>
      <c r="K282" s="22">
        <v>816.24</v>
      </c>
      <c r="L282" s="20">
        <f t="shared" si="19"/>
        <v>60948.27</v>
      </c>
    </row>
    <row r="283" spans="1:13" s="6" customFormat="1" ht="14.45" customHeight="1">
      <c r="A283" s="21" t="s">
        <v>43</v>
      </c>
      <c r="B283" s="22">
        <v>0</v>
      </c>
      <c r="C283" s="22">
        <v>0</v>
      </c>
      <c r="D283" s="22">
        <v>85417</v>
      </c>
      <c r="E283" s="22">
        <v>10687</v>
      </c>
      <c r="F283" s="22">
        <v>0</v>
      </c>
      <c r="G283" s="22">
        <v>0</v>
      </c>
      <c r="H283" s="22">
        <v>22108</v>
      </c>
      <c r="I283" s="22">
        <v>188.86</v>
      </c>
      <c r="J283" s="22">
        <v>484633.65</v>
      </c>
      <c r="K283" s="22">
        <v>30770.47</v>
      </c>
      <c r="L283" s="20">
        <f t="shared" si="19"/>
        <v>633804.98</v>
      </c>
    </row>
    <row r="284" spans="1:13" s="6" customFormat="1" ht="14.45" customHeight="1">
      <c r="A284" s="21" t="s">
        <v>4</v>
      </c>
      <c r="B284" s="22">
        <v>0</v>
      </c>
      <c r="C284" s="22">
        <v>3300</v>
      </c>
      <c r="D284" s="22">
        <v>8000</v>
      </c>
      <c r="E284" s="22">
        <v>1140.5</v>
      </c>
      <c r="F284" s="22">
        <v>0</v>
      </c>
      <c r="G284" s="22">
        <v>0</v>
      </c>
      <c r="H284" s="22">
        <v>2244.3200000000002</v>
      </c>
      <c r="I284" s="22">
        <v>5</v>
      </c>
      <c r="J284" s="22">
        <v>41700</v>
      </c>
      <c r="K284" s="22">
        <v>3552.99</v>
      </c>
      <c r="L284" s="20">
        <f t="shared" si="19"/>
        <v>59942.81</v>
      </c>
    </row>
    <row r="285" spans="1:13" s="6" customFormat="1" ht="14.45" customHeight="1">
      <c r="A285" s="21" t="s">
        <v>6</v>
      </c>
      <c r="B285" s="22">
        <v>0</v>
      </c>
      <c r="C285" s="22">
        <v>0</v>
      </c>
      <c r="D285" s="22">
        <v>2413.23</v>
      </c>
      <c r="E285" s="22">
        <v>257.60000000000002</v>
      </c>
      <c r="F285" s="22">
        <v>0</v>
      </c>
      <c r="G285" s="22">
        <v>0</v>
      </c>
      <c r="H285" s="22">
        <v>0</v>
      </c>
      <c r="I285" s="22">
        <v>16.53</v>
      </c>
      <c r="J285" s="22">
        <v>13072.87</v>
      </c>
      <c r="K285" s="22">
        <v>0</v>
      </c>
      <c r="L285" s="20">
        <f t="shared" si="19"/>
        <v>15760.230000000001</v>
      </c>
    </row>
    <row r="286" spans="1:13" s="6" customFormat="1" ht="14.45" customHeight="1">
      <c r="A286" s="21" t="s">
        <v>5</v>
      </c>
      <c r="B286" s="22">
        <v>0</v>
      </c>
      <c r="C286" s="22">
        <v>480.52</v>
      </c>
      <c r="D286" s="22">
        <v>3783</v>
      </c>
      <c r="E286" s="22">
        <v>246.5</v>
      </c>
      <c r="F286" s="22">
        <v>0</v>
      </c>
      <c r="G286" s="22">
        <v>11969.98</v>
      </c>
      <c r="H286" s="22">
        <v>937.92</v>
      </c>
      <c r="I286" s="22">
        <v>0</v>
      </c>
      <c r="J286" s="22">
        <v>24538.3</v>
      </c>
      <c r="K286" s="22">
        <v>1216.24</v>
      </c>
      <c r="L286" s="20">
        <f t="shared" si="19"/>
        <v>43172.46</v>
      </c>
    </row>
    <row r="287" spans="1:13" s="6" customFormat="1" ht="14.45" customHeight="1">
      <c r="A287" s="21" t="s">
        <v>9</v>
      </c>
      <c r="B287" s="22">
        <v>636692.32999999996</v>
      </c>
      <c r="C287" s="22">
        <v>0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0">
        <f t="shared" si="19"/>
        <v>636692.32999999996</v>
      </c>
    </row>
    <row r="288" spans="1:13" s="6" customFormat="1" ht="14.45" customHeight="1">
      <c r="A288" s="25" t="s">
        <v>10</v>
      </c>
      <c r="B288" s="24">
        <f>SUM(B278:B287)</f>
        <v>636692.32999999996</v>
      </c>
      <c r="C288" s="24">
        <f t="shared" ref="C288:I288" si="20">SUM(C278:C287)</f>
        <v>26491.230000000003</v>
      </c>
      <c r="D288" s="24">
        <f t="shared" si="20"/>
        <v>288192.15000000002</v>
      </c>
      <c r="E288" s="24">
        <f t="shared" si="20"/>
        <v>32578.57</v>
      </c>
      <c r="F288" s="24">
        <f t="shared" si="20"/>
        <v>5842.39</v>
      </c>
      <c r="G288" s="24">
        <f t="shared" si="20"/>
        <v>25741.19</v>
      </c>
      <c r="H288" s="24">
        <f t="shared" si="20"/>
        <v>67295.839999999997</v>
      </c>
      <c r="I288" s="24">
        <f t="shared" si="20"/>
        <v>3183.44</v>
      </c>
      <c r="J288" s="24">
        <f>SUM(J278:J287)</f>
        <v>1496174.86</v>
      </c>
      <c r="K288" s="24">
        <f>SUM(K278:K287)</f>
        <v>74061.890000000014</v>
      </c>
      <c r="L288" s="24">
        <f t="shared" si="19"/>
        <v>2656253.89</v>
      </c>
    </row>
    <row r="291" spans="1:5" ht="12.75">
      <c r="A291" s="19">
        <v>80153</v>
      </c>
    </row>
    <row r="292" spans="1:5" ht="6.6" customHeight="1">
      <c r="A292" s="5"/>
    </row>
    <row r="293" spans="1:5" s="6" customFormat="1" ht="14.45" customHeight="1">
      <c r="A293" s="23" t="s">
        <v>0</v>
      </c>
      <c r="B293" s="24">
        <v>10025.73</v>
      </c>
      <c r="C293" s="24">
        <v>3220.73</v>
      </c>
      <c r="D293" s="24">
        <v>312053.45</v>
      </c>
      <c r="E293" s="24">
        <f>SUM(B293:D293)</f>
        <v>325299.91000000003</v>
      </c>
    </row>
    <row r="294" spans="1:5" s="6" customFormat="1" ht="14.45" customHeight="1">
      <c r="A294" s="25"/>
      <c r="B294" s="26" t="s">
        <v>44</v>
      </c>
      <c r="C294" s="26" t="s">
        <v>22</v>
      </c>
      <c r="D294" s="26" t="s">
        <v>23</v>
      </c>
      <c r="E294" s="26" t="s">
        <v>11</v>
      </c>
    </row>
    <row r="295" spans="1:5" s="6" customFormat="1" ht="14.45" customHeight="1">
      <c r="A295" s="21" t="s">
        <v>1</v>
      </c>
      <c r="B295" s="22">
        <v>0</v>
      </c>
      <c r="C295" s="22">
        <v>0</v>
      </c>
      <c r="D295" s="22">
        <v>41392.74</v>
      </c>
      <c r="E295" s="20">
        <f>SUM(B295:D295)</f>
        <v>41392.74</v>
      </c>
    </row>
    <row r="296" spans="1:5" s="6" customFormat="1" ht="14.45" customHeight="1">
      <c r="A296" s="21" t="s">
        <v>2</v>
      </c>
      <c r="B296" s="22">
        <v>0</v>
      </c>
      <c r="C296" s="22">
        <v>0</v>
      </c>
      <c r="D296" s="22">
        <v>61001.32</v>
      </c>
      <c r="E296" s="20">
        <f t="shared" ref="E296:E304" si="21">SUM(B296:D296)</f>
        <v>61001.32</v>
      </c>
    </row>
    <row r="297" spans="1:5" s="6" customFormat="1" ht="14.45" customHeight="1">
      <c r="A297" s="21" t="s">
        <v>8</v>
      </c>
      <c r="B297" s="22">
        <v>0</v>
      </c>
      <c r="C297" s="22">
        <v>0</v>
      </c>
      <c r="D297" s="22">
        <v>40479.24</v>
      </c>
      <c r="E297" s="20">
        <f t="shared" si="21"/>
        <v>40479.24</v>
      </c>
    </row>
    <row r="298" spans="1:5" s="6" customFormat="1" ht="14.45" customHeight="1">
      <c r="A298" s="21" t="s">
        <v>7</v>
      </c>
      <c r="B298" s="22">
        <v>0</v>
      </c>
      <c r="C298" s="22">
        <v>0</v>
      </c>
      <c r="D298" s="22">
        <v>23687.16</v>
      </c>
      <c r="E298" s="20">
        <f t="shared" si="21"/>
        <v>23687.16</v>
      </c>
    </row>
    <row r="299" spans="1:5" s="6" customFormat="1" ht="14.45" customHeight="1">
      <c r="A299" s="21" t="s">
        <v>3</v>
      </c>
      <c r="B299" s="22">
        <v>0</v>
      </c>
      <c r="C299" s="22">
        <v>0</v>
      </c>
      <c r="D299" s="22">
        <v>23547.15</v>
      </c>
      <c r="E299" s="20">
        <f t="shared" si="21"/>
        <v>23547.15</v>
      </c>
    </row>
    <row r="300" spans="1:5" s="6" customFormat="1" ht="14.45" customHeight="1">
      <c r="A300" s="21" t="s">
        <v>43</v>
      </c>
      <c r="B300" s="22">
        <v>0</v>
      </c>
      <c r="C300" s="22">
        <v>0</v>
      </c>
      <c r="D300" s="22">
        <v>64152.25</v>
      </c>
      <c r="E300" s="20">
        <f t="shared" si="21"/>
        <v>64152.25</v>
      </c>
    </row>
    <row r="301" spans="1:5" s="6" customFormat="1" ht="14.45" customHeight="1">
      <c r="A301" s="21" t="s">
        <v>4</v>
      </c>
      <c r="B301" s="22">
        <v>0</v>
      </c>
      <c r="C301" s="22">
        <v>0</v>
      </c>
      <c r="D301" s="22">
        <v>21765.119999999999</v>
      </c>
      <c r="E301" s="20">
        <f t="shared" si="21"/>
        <v>21765.119999999999</v>
      </c>
    </row>
    <row r="302" spans="1:5" s="6" customFormat="1" ht="14.45" customHeight="1">
      <c r="A302" s="21" t="s">
        <v>6</v>
      </c>
      <c r="B302" s="22">
        <v>0</v>
      </c>
      <c r="C302" s="22">
        <v>0</v>
      </c>
      <c r="D302" s="22">
        <v>16499.82</v>
      </c>
      <c r="E302" s="20">
        <f t="shared" si="21"/>
        <v>16499.82</v>
      </c>
    </row>
    <row r="303" spans="1:5" s="6" customFormat="1" ht="14.45" customHeight="1">
      <c r="A303" s="21" t="s">
        <v>5</v>
      </c>
      <c r="B303" s="22">
        <v>0</v>
      </c>
      <c r="C303" s="22">
        <v>0</v>
      </c>
      <c r="D303" s="22">
        <v>16821.09</v>
      </c>
      <c r="E303" s="20">
        <f t="shared" si="21"/>
        <v>16821.09</v>
      </c>
    </row>
    <row r="304" spans="1:5" s="6" customFormat="1" ht="14.45" customHeight="1">
      <c r="A304" s="21" t="s">
        <v>9</v>
      </c>
      <c r="B304" s="56">
        <f>9721.57-289.69</f>
        <v>9431.8799999999992</v>
      </c>
      <c r="C304" s="22">
        <v>3186.4</v>
      </c>
      <c r="D304" s="22">
        <v>0</v>
      </c>
      <c r="E304" s="20">
        <f t="shared" si="21"/>
        <v>12618.279999999999</v>
      </c>
    </row>
    <row r="305" spans="1:14" s="6" customFormat="1" ht="14.45" customHeight="1">
      <c r="A305" s="25" t="s">
        <v>10</v>
      </c>
      <c r="B305" s="24">
        <f>SUM(B295:B304)</f>
        <v>9431.8799999999992</v>
      </c>
      <c r="C305" s="24">
        <f>SUM(C295:C304)</f>
        <v>3186.4</v>
      </c>
      <c r="D305" s="24">
        <f>SUM(D295:D304)</f>
        <v>309345.89</v>
      </c>
      <c r="E305" s="24">
        <f>SUM(B305:D305)</f>
        <v>321964.17000000004</v>
      </c>
    </row>
    <row r="307" spans="1:14">
      <c r="A307" s="1" t="s">
        <v>51</v>
      </c>
    </row>
    <row r="310" spans="1:14" ht="12">
      <c r="A310" s="34">
        <v>80195</v>
      </c>
      <c r="B310" s="17"/>
      <c r="C310" s="17"/>
    </row>
    <row r="311" spans="1:14" ht="6.6" customHeight="1">
      <c r="A311" s="34"/>
      <c r="B311" s="17"/>
      <c r="C311" s="17"/>
    </row>
    <row r="312" spans="1:14" s="6" customFormat="1" ht="13.9" customHeight="1">
      <c r="A312" s="23" t="s">
        <v>0</v>
      </c>
      <c r="B312" s="24">
        <v>1180.8499999999999</v>
      </c>
      <c r="C312" s="24">
        <v>162.44999999999999</v>
      </c>
      <c r="D312" s="24">
        <v>6650</v>
      </c>
      <c r="E312" s="24">
        <f>SUM(B312:D312)</f>
        <v>7993.3</v>
      </c>
      <c r="F312" s="7"/>
      <c r="G312" s="7"/>
      <c r="H312" s="7"/>
      <c r="I312" s="7"/>
    </row>
    <row r="313" spans="1:14" s="6" customFormat="1" ht="13.9" customHeight="1">
      <c r="A313" s="30"/>
      <c r="B313" s="26" t="s">
        <v>18</v>
      </c>
      <c r="C313" s="26" t="s">
        <v>19</v>
      </c>
      <c r="D313" s="26" t="s">
        <v>21</v>
      </c>
      <c r="E313" s="26" t="s">
        <v>11</v>
      </c>
      <c r="F313" s="11"/>
      <c r="G313" s="11"/>
      <c r="H313" s="11"/>
      <c r="I313" s="11"/>
    </row>
    <row r="314" spans="1:14" s="6" customFormat="1" ht="13.9" customHeight="1">
      <c r="A314" s="21" t="s">
        <v>9</v>
      </c>
      <c r="B314" s="21">
        <v>0</v>
      </c>
      <c r="C314" s="21">
        <v>0</v>
      </c>
      <c r="D314" s="22">
        <v>6000</v>
      </c>
      <c r="E314" s="22">
        <f>SUM(B314:D314)</f>
        <v>6000</v>
      </c>
    </row>
    <row r="315" spans="1:14" s="6" customFormat="1" ht="13.9" customHeight="1">
      <c r="A315" s="25" t="s">
        <v>10</v>
      </c>
      <c r="B315" s="25">
        <f>SUM(B314)</f>
        <v>0</v>
      </c>
      <c r="C315" s="25">
        <f>SUM(C314)</f>
        <v>0</v>
      </c>
      <c r="D315" s="24">
        <f>SUM(D314)</f>
        <v>6000</v>
      </c>
      <c r="E315" s="24">
        <f>SUM(B315:D315)</f>
        <v>6000</v>
      </c>
    </row>
    <row r="316" spans="1:14" s="6" customFormat="1" ht="13.9" customHeight="1">
      <c r="A316" s="32"/>
      <c r="B316" s="32"/>
      <c r="C316" s="32"/>
    </row>
    <row r="318" spans="1:14" ht="12">
      <c r="A318" s="34">
        <v>85404</v>
      </c>
      <c r="B318" s="17"/>
      <c r="C318" s="17"/>
      <c r="D318" s="17"/>
      <c r="E318" s="17"/>
      <c r="F318" s="34">
        <v>85415</v>
      </c>
      <c r="G318" s="17"/>
      <c r="H318" s="17"/>
      <c r="I318" s="17"/>
    </row>
    <row r="319" spans="1:14" ht="6.6" customHeight="1">
      <c r="A319" s="34"/>
      <c r="B319" s="17"/>
      <c r="C319" s="17"/>
      <c r="D319" s="17"/>
      <c r="E319" s="44"/>
      <c r="F319" s="34"/>
      <c r="G319" s="17"/>
      <c r="H319" s="17"/>
      <c r="I319" s="17"/>
    </row>
    <row r="320" spans="1:14" ht="12">
      <c r="A320" s="23" t="s">
        <v>0</v>
      </c>
      <c r="B320" s="38">
        <v>47000</v>
      </c>
      <c r="C320" s="38">
        <v>9750</v>
      </c>
      <c r="D320" s="38">
        <f>SUM(B320:C320)</f>
        <v>56750</v>
      </c>
      <c r="E320" s="45"/>
      <c r="F320" s="23" t="s">
        <v>0</v>
      </c>
      <c r="G320" s="24">
        <v>440985</v>
      </c>
      <c r="H320" s="24">
        <v>12945</v>
      </c>
      <c r="I320" s="24">
        <v>62500</v>
      </c>
      <c r="J320" s="24">
        <f>SUM(G320:I320)</f>
        <v>516430</v>
      </c>
      <c r="K320" s="2"/>
      <c r="N320" s="2"/>
    </row>
    <row r="321" spans="1:14" ht="12">
      <c r="A321" s="39"/>
      <c r="B321" s="40" t="s">
        <v>13</v>
      </c>
      <c r="C321" s="40" t="s">
        <v>42</v>
      </c>
      <c r="D321" s="40" t="s">
        <v>11</v>
      </c>
      <c r="E321" s="46"/>
      <c r="F321" s="30"/>
      <c r="G321" s="26" t="s">
        <v>46</v>
      </c>
      <c r="H321" s="26" t="s">
        <v>81</v>
      </c>
      <c r="I321" s="26" t="s">
        <v>82</v>
      </c>
      <c r="J321" s="26" t="s">
        <v>11</v>
      </c>
    </row>
    <row r="322" spans="1:14" ht="13.9" customHeight="1">
      <c r="A322" s="15" t="s">
        <v>9</v>
      </c>
      <c r="B322" s="16">
        <v>41914.379999999997</v>
      </c>
      <c r="C322" s="16">
        <v>2968.12</v>
      </c>
      <c r="D322" s="35">
        <f>SUM(B322:C322)</f>
        <v>44882.5</v>
      </c>
      <c r="E322" s="44"/>
      <c r="F322" s="21" t="s">
        <v>9</v>
      </c>
      <c r="G322" s="22">
        <v>137416.79999999999</v>
      </c>
      <c r="H322" s="22">
        <v>12341.3</v>
      </c>
      <c r="I322" s="22">
        <v>46342.8</v>
      </c>
      <c r="J322" s="20">
        <f>SUM(G322:I322)</f>
        <v>196100.89999999997</v>
      </c>
    </row>
    <row r="323" spans="1:14" ht="12">
      <c r="A323" s="41" t="s">
        <v>10</v>
      </c>
      <c r="B323" s="38">
        <f>SUM(B322)</f>
        <v>41914.379999999997</v>
      </c>
      <c r="C323" s="38">
        <f>SUM(C322)</f>
        <v>2968.12</v>
      </c>
      <c r="D323" s="38">
        <f>SUM(B323:C323)</f>
        <v>44882.5</v>
      </c>
      <c r="E323" s="17"/>
      <c r="F323" s="25" t="s">
        <v>10</v>
      </c>
      <c r="G323" s="24">
        <f>SUM(G322)</f>
        <v>137416.79999999999</v>
      </c>
      <c r="H323" s="24">
        <f>SUM(H322)</f>
        <v>12341.3</v>
      </c>
      <c r="I323" s="24">
        <f>SUM(I322)</f>
        <v>46342.8</v>
      </c>
      <c r="J323" s="24">
        <f>SUM(G323:I323)</f>
        <v>196100.89999999997</v>
      </c>
    </row>
    <row r="326" spans="1:14" ht="12">
      <c r="A326" s="34">
        <v>85412</v>
      </c>
      <c r="B326" s="17"/>
      <c r="C326" s="17"/>
      <c r="D326" s="17"/>
      <c r="E326" s="17"/>
      <c r="F326" s="17"/>
      <c r="G326" s="17"/>
      <c r="H326" s="44"/>
      <c r="I326" s="34">
        <v>85416</v>
      </c>
      <c r="J326" s="17"/>
      <c r="K326" s="17"/>
    </row>
    <row r="327" spans="1:14" ht="6.6" customHeight="1">
      <c r="A327" s="34"/>
      <c r="B327" s="17"/>
      <c r="C327" s="17"/>
      <c r="D327" s="17"/>
      <c r="E327" s="17"/>
      <c r="F327" s="17"/>
      <c r="G327" s="17"/>
      <c r="H327" s="44"/>
      <c r="I327" s="17"/>
      <c r="J327" s="17"/>
      <c r="K327" s="17"/>
    </row>
    <row r="328" spans="1:14" s="6" customFormat="1" ht="13.9" customHeight="1">
      <c r="A328" s="23" t="s">
        <v>0</v>
      </c>
      <c r="B328" s="24">
        <v>52000</v>
      </c>
      <c r="C328" s="24">
        <v>6644.68</v>
      </c>
      <c r="D328" s="24">
        <v>660.9</v>
      </c>
      <c r="E328" s="24">
        <v>41000</v>
      </c>
      <c r="F328" s="24">
        <v>126</v>
      </c>
      <c r="G328" s="24">
        <f>SUM(B328:F328)</f>
        <v>100431.58</v>
      </c>
      <c r="H328" s="42"/>
      <c r="I328" s="23" t="s">
        <v>0</v>
      </c>
      <c r="J328" s="24">
        <v>47100</v>
      </c>
      <c r="K328" s="24">
        <f>SUM(J328)</f>
        <v>47100</v>
      </c>
      <c r="L328" s="10"/>
      <c r="M328" s="7"/>
      <c r="N328" s="7"/>
    </row>
    <row r="329" spans="1:14" s="6" customFormat="1" ht="13.9" customHeight="1">
      <c r="A329" s="30"/>
      <c r="B329" s="26" t="s">
        <v>45</v>
      </c>
      <c r="C329" s="26" t="s">
        <v>18</v>
      </c>
      <c r="D329" s="26" t="s">
        <v>19</v>
      </c>
      <c r="E329" s="26" t="s">
        <v>21</v>
      </c>
      <c r="F329" s="26" t="s">
        <v>21</v>
      </c>
      <c r="G329" s="26" t="s">
        <v>11</v>
      </c>
      <c r="H329" s="42"/>
      <c r="I329" s="30"/>
      <c r="J329" s="26" t="s">
        <v>46</v>
      </c>
      <c r="K329" s="26" t="s">
        <v>11</v>
      </c>
      <c r="L329" s="13"/>
      <c r="M329" s="11"/>
    </row>
    <row r="330" spans="1:14" s="6" customFormat="1" ht="13.9" customHeight="1">
      <c r="A330" s="21" t="s">
        <v>1</v>
      </c>
      <c r="B330" s="22">
        <v>0</v>
      </c>
      <c r="C330" s="22">
        <v>859.5</v>
      </c>
      <c r="D330" s="22">
        <v>0</v>
      </c>
      <c r="E330" s="22">
        <v>6200</v>
      </c>
      <c r="F330" s="22">
        <v>0</v>
      </c>
      <c r="G330" s="20">
        <f t="shared" ref="G330:G339" si="22">SUM(B330:F330)</f>
        <v>7059.5</v>
      </c>
      <c r="H330" s="42"/>
      <c r="I330" s="21" t="s">
        <v>1</v>
      </c>
      <c r="J330" s="22">
        <v>8300</v>
      </c>
      <c r="K330" s="20">
        <f>SUM(J330)</f>
        <v>8300</v>
      </c>
    </row>
    <row r="331" spans="1:14" s="6" customFormat="1" ht="13.9" customHeight="1">
      <c r="A331" s="21" t="s">
        <v>2</v>
      </c>
      <c r="B331" s="22">
        <v>0</v>
      </c>
      <c r="C331" s="22">
        <v>1332</v>
      </c>
      <c r="D331" s="22">
        <v>147</v>
      </c>
      <c r="E331" s="22">
        <v>8400</v>
      </c>
      <c r="F331" s="22">
        <v>0</v>
      </c>
      <c r="G331" s="20">
        <f t="shared" si="22"/>
        <v>9879</v>
      </c>
      <c r="H331" s="42"/>
      <c r="I331" s="21" t="s">
        <v>2</v>
      </c>
      <c r="J331" s="22">
        <v>11300</v>
      </c>
      <c r="K331" s="20">
        <f>SUM(J331)</f>
        <v>11300</v>
      </c>
      <c r="L331" s="7"/>
      <c r="M331" s="7"/>
    </row>
    <row r="332" spans="1:14" s="6" customFormat="1" ht="13.9" customHeight="1">
      <c r="A332" s="21" t="s">
        <v>8</v>
      </c>
      <c r="B332" s="22">
        <v>0</v>
      </c>
      <c r="C332" s="22">
        <v>0</v>
      </c>
      <c r="D332" s="22">
        <v>0</v>
      </c>
      <c r="E332" s="22">
        <v>0</v>
      </c>
      <c r="F332" s="22">
        <v>0</v>
      </c>
      <c r="G332" s="20">
        <f t="shared" si="22"/>
        <v>0</v>
      </c>
      <c r="H332" s="32"/>
      <c r="I332" s="21" t="s">
        <v>8</v>
      </c>
      <c r="J332" s="22">
        <v>1600</v>
      </c>
      <c r="K332" s="20">
        <f t="shared" ref="K332:K340" si="23">SUM(J332)</f>
        <v>1600</v>
      </c>
    </row>
    <row r="333" spans="1:14" s="6" customFormat="1" ht="13.9" customHeight="1">
      <c r="A333" s="21" t="s">
        <v>7</v>
      </c>
      <c r="B333" s="22">
        <v>0</v>
      </c>
      <c r="C333" s="22">
        <v>547.20000000000005</v>
      </c>
      <c r="D333" s="22">
        <v>53.9</v>
      </c>
      <c r="E333" s="22">
        <v>4200</v>
      </c>
      <c r="F333" s="22">
        <v>0</v>
      </c>
      <c r="G333" s="20">
        <f t="shared" si="22"/>
        <v>4801.1000000000004</v>
      </c>
      <c r="H333" s="32"/>
      <c r="I333" s="21" t="s">
        <v>7</v>
      </c>
      <c r="J333" s="22">
        <v>8550</v>
      </c>
      <c r="K333" s="20">
        <f t="shared" si="23"/>
        <v>8550</v>
      </c>
    </row>
    <row r="334" spans="1:14" s="6" customFormat="1" ht="13.9" customHeight="1">
      <c r="A334" s="21" t="s">
        <v>3</v>
      </c>
      <c r="B334" s="22">
        <v>0</v>
      </c>
      <c r="C334" s="22">
        <v>550.08000000000004</v>
      </c>
      <c r="D334" s="22">
        <v>49</v>
      </c>
      <c r="E334" s="22">
        <v>3200</v>
      </c>
      <c r="F334" s="22">
        <v>0</v>
      </c>
      <c r="G334" s="20">
        <f t="shared" si="22"/>
        <v>3799.08</v>
      </c>
      <c r="H334" s="32"/>
      <c r="I334" s="21" t="s">
        <v>3</v>
      </c>
      <c r="J334" s="22">
        <v>3200</v>
      </c>
      <c r="K334" s="20">
        <f t="shared" si="23"/>
        <v>3200</v>
      </c>
    </row>
    <row r="335" spans="1:14" s="6" customFormat="1" ht="13.9" customHeight="1">
      <c r="A335" s="21" t="s">
        <v>43</v>
      </c>
      <c r="B335" s="22">
        <v>0</v>
      </c>
      <c r="C335" s="22">
        <v>1443.96</v>
      </c>
      <c r="D335" s="22">
        <v>205.8</v>
      </c>
      <c r="E335" s="22">
        <v>8400</v>
      </c>
      <c r="F335" s="22">
        <v>0</v>
      </c>
      <c r="G335" s="20">
        <f t="shared" si="22"/>
        <v>10049.76</v>
      </c>
      <c r="H335" s="32"/>
      <c r="I335" s="21" t="s">
        <v>43</v>
      </c>
      <c r="J335" s="22">
        <v>4250</v>
      </c>
      <c r="K335" s="20">
        <f t="shared" si="23"/>
        <v>4250</v>
      </c>
    </row>
    <row r="336" spans="1:14" s="6" customFormat="1" ht="13.9" customHeight="1">
      <c r="A336" s="21" t="s">
        <v>4</v>
      </c>
      <c r="B336" s="22">
        <v>0</v>
      </c>
      <c r="C336" s="22">
        <v>718.2</v>
      </c>
      <c r="D336" s="22">
        <v>102.9</v>
      </c>
      <c r="E336" s="22">
        <v>4200</v>
      </c>
      <c r="F336" s="22">
        <v>0</v>
      </c>
      <c r="G336" s="20">
        <f t="shared" si="22"/>
        <v>5021.1000000000004</v>
      </c>
      <c r="H336" s="32"/>
      <c r="I336" s="21" t="s">
        <v>4</v>
      </c>
      <c r="J336" s="22">
        <v>800</v>
      </c>
      <c r="K336" s="20">
        <f t="shared" si="23"/>
        <v>800</v>
      </c>
    </row>
    <row r="337" spans="1:15" s="6" customFormat="1" ht="13.9" customHeight="1">
      <c r="A337" s="21" t="s">
        <v>6</v>
      </c>
      <c r="B337" s="22">
        <v>0</v>
      </c>
      <c r="C337" s="22">
        <v>547.20000000000005</v>
      </c>
      <c r="D337" s="22"/>
      <c r="E337" s="22">
        <v>3200</v>
      </c>
      <c r="F337" s="22">
        <v>0</v>
      </c>
      <c r="G337" s="20">
        <f t="shared" si="22"/>
        <v>3747.2</v>
      </c>
      <c r="H337" s="32"/>
      <c r="I337" s="21" t="s">
        <v>6</v>
      </c>
      <c r="J337" s="22">
        <v>800</v>
      </c>
      <c r="K337" s="20">
        <f t="shared" si="23"/>
        <v>800</v>
      </c>
    </row>
    <row r="338" spans="1:15" s="6" customFormat="1" ht="13.9" customHeight="1">
      <c r="A338" s="21" t="s">
        <v>5</v>
      </c>
      <c r="B338" s="22">
        <v>0</v>
      </c>
      <c r="C338" s="22">
        <v>547.20000000000005</v>
      </c>
      <c r="D338" s="22">
        <v>49</v>
      </c>
      <c r="E338" s="22">
        <v>3200</v>
      </c>
      <c r="F338" s="22">
        <v>0</v>
      </c>
      <c r="G338" s="20">
        <f t="shared" si="22"/>
        <v>3796.2</v>
      </c>
      <c r="H338" s="32"/>
      <c r="I338" s="21" t="s">
        <v>5</v>
      </c>
      <c r="J338" s="22">
        <v>8300</v>
      </c>
      <c r="K338" s="20">
        <f t="shared" si="23"/>
        <v>8300</v>
      </c>
    </row>
    <row r="339" spans="1:15" s="6" customFormat="1" ht="13.9" customHeight="1">
      <c r="A339" s="21" t="s">
        <v>9</v>
      </c>
      <c r="B339" s="22">
        <v>45919.17</v>
      </c>
      <c r="C339" s="22">
        <v>0</v>
      </c>
      <c r="D339" s="22">
        <v>0</v>
      </c>
      <c r="E339" s="22">
        <v>0</v>
      </c>
      <c r="F339" s="22">
        <v>0</v>
      </c>
      <c r="G339" s="20">
        <f t="shared" si="22"/>
        <v>45919.17</v>
      </c>
      <c r="H339" s="32"/>
      <c r="I339" s="21" t="s">
        <v>9</v>
      </c>
      <c r="J339" s="22">
        <v>0</v>
      </c>
      <c r="K339" s="20">
        <f t="shared" si="23"/>
        <v>0</v>
      </c>
    </row>
    <row r="340" spans="1:15" s="6" customFormat="1" ht="13.9" customHeight="1">
      <c r="A340" s="24" t="s">
        <v>10</v>
      </c>
      <c r="B340" s="24">
        <f>SUM(B330:B339)</f>
        <v>45919.17</v>
      </c>
      <c r="C340" s="24">
        <f t="shared" ref="C340:E340" si="24">SUM(C330:C339)</f>
        <v>6545.3399999999992</v>
      </c>
      <c r="D340" s="24">
        <f t="shared" si="24"/>
        <v>607.6</v>
      </c>
      <c r="E340" s="24">
        <f t="shared" si="24"/>
        <v>41000</v>
      </c>
      <c r="F340" s="24">
        <f t="shared" ref="F340" si="25">SUM(F330:F339)</f>
        <v>0</v>
      </c>
      <c r="G340" s="24">
        <f>SUM(B340:E340)</f>
        <v>94072.109999999986</v>
      </c>
      <c r="H340" s="32"/>
      <c r="I340" s="24" t="s">
        <v>10</v>
      </c>
      <c r="J340" s="24">
        <f>SUM(J330:J339)</f>
        <v>47100</v>
      </c>
      <c r="K340" s="24">
        <f t="shared" si="23"/>
        <v>47100</v>
      </c>
      <c r="N340" s="7"/>
    </row>
    <row r="343" spans="1:15" ht="12" customHeight="1">
      <c r="A343" s="19">
        <v>85446</v>
      </c>
      <c r="E343" s="19">
        <v>85495</v>
      </c>
      <c r="H343" s="43"/>
      <c r="I343" s="19">
        <v>85516</v>
      </c>
    </row>
    <row r="344" spans="1:15" ht="10.5" customHeight="1">
      <c r="H344" s="43"/>
      <c r="I344" s="5"/>
    </row>
    <row r="345" spans="1:15" s="6" customFormat="1" ht="12">
      <c r="A345" s="23" t="s">
        <v>0</v>
      </c>
      <c r="B345" s="24">
        <v>706</v>
      </c>
      <c r="C345" s="24">
        <f>SUM(B345:B345)</f>
        <v>706</v>
      </c>
      <c r="D345" s="42"/>
      <c r="E345" s="23" t="s">
        <v>0</v>
      </c>
      <c r="F345" s="24">
        <v>5000</v>
      </c>
      <c r="G345" s="24">
        <f>SUM(F345)</f>
        <v>5000</v>
      </c>
      <c r="H345" s="42"/>
      <c r="I345" s="23" t="s">
        <v>0</v>
      </c>
      <c r="J345" s="24">
        <v>53000</v>
      </c>
      <c r="K345" s="24">
        <v>414450</v>
      </c>
      <c r="L345" s="24">
        <f>SUM(J345:K345)</f>
        <v>467450</v>
      </c>
      <c r="O345" s="7"/>
    </row>
    <row r="346" spans="1:15" s="6" customFormat="1" ht="12">
      <c r="A346" s="30"/>
      <c r="B346" s="26" t="s">
        <v>32</v>
      </c>
      <c r="C346" s="26" t="s">
        <v>11</v>
      </c>
      <c r="D346" s="42"/>
      <c r="E346" s="30"/>
      <c r="F346" s="26" t="s">
        <v>45</v>
      </c>
      <c r="G346" s="26" t="s">
        <v>11</v>
      </c>
      <c r="H346" s="42"/>
      <c r="I346" s="30"/>
      <c r="J346" s="26" t="s">
        <v>35</v>
      </c>
      <c r="K346" s="26" t="s">
        <v>44</v>
      </c>
      <c r="L346" s="26" t="s">
        <v>11</v>
      </c>
      <c r="O346" s="11"/>
    </row>
    <row r="347" spans="1:15" s="6" customFormat="1" ht="14.45" customHeight="1">
      <c r="A347" s="21" t="s">
        <v>2</v>
      </c>
      <c r="B347" s="22">
        <v>699</v>
      </c>
      <c r="C347" s="20">
        <f>SUM(B347:B347)</f>
        <v>699</v>
      </c>
      <c r="D347" s="32"/>
      <c r="E347" s="21" t="s">
        <v>9</v>
      </c>
      <c r="F347" s="22">
        <v>2888.23</v>
      </c>
      <c r="G347" s="20">
        <f>SUM(F347)</f>
        <v>2888.23</v>
      </c>
      <c r="H347" s="32"/>
      <c r="I347" s="21" t="s">
        <v>9</v>
      </c>
      <c r="J347" s="22">
        <v>37814.46</v>
      </c>
      <c r="K347" s="22">
        <v>413500</v>
      </c>
      <c r="L347" s="20">
        <f>SUM(J347:K347)</f>
        <v>451314.46</v>
      </c>
    </row>
    <row r="348" spans="1:15" s="6" customFormat="1" ht="12">
      <c r="A348" s="25" t="s">
        <v>10</v>
      </c>
      <c r="B348" s="24">
        <f>SUM(B347)</f>
        <v>699</v>
      </c>
      <c r="C348" s="24">
        <f>SUM(B348:B348)</f>
        <v>699</v>
      </c>
      <c r="D348" s="32"/>
      <c r="E348" s="25" t="s">
        <v>10</v>
      </c>
      <c r="F348" s="24">
        <f>SUM(F347)</f>
        <v>2888.23</v>
      </c>
      <c r="G348" s="24">
        <f>SUM(F348)</f>
        <v>2888.23</v>
      </c>
      <c r="H348" s="32"/>
      <c r="I348" s="25" t="s">
        <v>10</v>
      </c>
      <c r="J348" s="24">
        <f>SUM(J347)</f>
        <v>37814.46</v>
      </c>
      <c r="K348" s="24">
        <f>SUM(K347)</f>
        <v>413500</v>
      </c>
      <c r="L348" s="24">
        <f>SUM(J348:K348)</f>
        <v>451314.46</v>
      </c>
      <c r="O348" s="7"/>
    </row>
    <row r="350" spans="1:15">
      <c r="A350" s="1" t="s">
        <v>51</v>
      </c>
    </row>
  </sheetData>
  <mergeCells count="3">
    <mergeCell ref="N1:O1"/>
    <mergeCell ref="N3:O3"/>
    <mergeCell ref="A4:O4"/>
  </mergeCells>
  <pageMargins left="0.39370078740157483" right="0.19685039370078741" top="0.55118110236220474" bottom="0.43307086614173229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D35"/>
  <sheetViews>
    <sheetView topLeftCell="A16" zoomScale="120" zoomScaleNormal="120" workbookViewId="0">
      <selection activeCell="C34" sqref="C34"/>
    </sheetView>
  </sheetViews>
  <sheetFormatPr defaultColWidth="8.85546875" defaultRowHeight="11.25"/>
  <cols>
    <col min="1" max="1" width="18.7109375" style="1" customWidth="1"/>
    <col min="2" max="3" width="28.42578125" style="1" customWidth="1"/>
    <col min="4" max="4" width="23.7109375" style="1" customWidth="1"/>
    <col min="5" max="16384" width="8.85546875" style="1"/>
  </cols>
  <sheetData>
    <row r="1" spans="1:4" ht="15.75">
      <c r="A1" s="58" t="s">
        <v>70</v>
      </c>
      <c r="B1" s="58"/>
      <c r="C1" s="58"/>
      <c r="D1" s="58"/>
    </row>
    <row r="2" spans="1:4" ht="8.4499999999999993" customHeight="1"/>
    <row r="3" spans="1:4" ht="15">
      <c r="A3" s="3" t="s">
        <v>47</v>
      </c>
      <c r="B3" s="29"/>
    </row>
    <row r="4" spans="1:4" ht="24">
      <c r="A4" s="30"/>
      <c r="B4" s="30" t="s">
        <v>83</v>
      </c>
      <c r="C4" s="31" t="s">
        <v>84</v>
      </c>
      <c r="D4" s="31" t="s">
        <v>48</v>
      </c>
    </row>
    <row r="5" spans="1:4" ht="12">
      <c r="A5" s="15" t="s">
        <v>1</v>
      </c>
      <c r="B5" s="16">
        <f>wykonanie!Q48+wykonanie!L278</f>
        <v>6168458.3799999999</v>
      </c>
      <c r="C5" s="18">
        <f>(482+476)/2</f>
        <v>479</v>
      </c>
      <c r="D5" s="16">
        <f>B5/C5/12</f>
        <v>1073.1486395267918</v>
      </c>
    </row>
    <row r="6" spans="1:4" ht="12">
      <c r="A6" s="15" t="s">
        <v>2</v>
      </c>
      <c r="B6" s="16">
        <f>wykonanie!Q49+wykonanie!L279</f>
        <v>6870016.7300000004</v>
      </c>
      <c r="C6" s="18">
        <f>(589+601)/2</f>
        <v>595</v>
      </c>
      <c r="D6" s="16">
        <f t="shared" ref="D6:D13" si="0">B6/C6/12</f>
        <v>962.18721708683472</v>
      </c>
    </row>
    <row r="7" spans="1:4" ht="12">
      <c r="A7" s="15" t="s">
        <v>8</v>
      </c>
      <c r="B7" s="16">
        <f>wykonanie!Q50+wykonanie!L280</f>
        <v>4158748.21</v>
      </c>
      <c r="C7" s="18">
        <f>(392+452)/2</f>
        <v>422</v>
      </c>
      <c r="D7" s="16">
        <f t="shared" si="0"/>
        <v>821.23779818325431</v>
      </c>
    </row>
    <row r="8" spans="1:4" ht="12">
      <c r="A8" s="15" t="s">
        <v>7</v>
      </c>
      <c r="B8" s="16">
        <f>wykonanie!Q51+wykonanie!L281</f>
        <v>3457585.77</v>
      </c>
      <c r="C8" s="18">
        <f>(261+260)/2</f>
        <v>260.5</v>
      </c>
      <c r="D8" s="16">
        <f t="shared" si="0"/>
        <v>1106.0735028790787</v>
      </c>
    </row>
    <row r="9" spans="1:4" ht="12">
      <c r="A9" s="15" t="s">
        <v>3</v>
      </c>
      <c r="B9" s="16">
        <f>wykonanie!Q52+wykonanie!L282</f>
        <v>3372075.49</v>
      </c>
      <c r="C9" s="18">
        <f>(265+283)/2</f>
        <v>274</v>
      </c>
      <c r="D9" s="16">
        <f t="shared" si="0"/>
        <v>1025.5704045012167</v>
      </c>
    </row>
    <row r="10" spans="1:4" ht="12">
      <c r="A10" s="15" t="s">
        <v>43</v>
      </c>
      <c r="B10" s="16">
        <f>wykonanie!Q53+wykonanie!L283</f>
        <v>7522391.129999999</v>
      </c>
      <c r="C10" s="18">
        <f>(653+655)/2</f>
        <v>654</v>
      </c>
      <c r="D10" s="16">
        <f t="shared" si="0"/>
        <v>958.51059250764513</v>
      </c>
    </row>
    <row r="11" spans="1:4" ht="12">
      <c r="A11" s="15" t="s">
        <v>4</v>
      </c>
      <c r="B11" s="16">
        <f>wykonanie!Q54+wykonanie!L284</f>
        <v>3241782.8999999994</v>
      </c>
      <c r="C11" s="18">
        <f>(220+232)/2</f>
        <v>226</v>
      </c>
      <c r="D11" s="16">
        <f t="shared" si="0"/>
        <v>1195.3476769911501</v>
      </c>
    </row>
    <row r="12" spans="1:4" ht="12">
      <c r="A12" s="15" t="s">
        <v>6</v>
      </c>
      <c r="B12" s="16">
        <f>wykonanie!Q55+wykonanie!L285</f>
        <v>3354449.41</v>
      </c>
      <c r="C12" s="18">
        <f>(161+177)/2</f>
        <v>169</v>
      </c>
      <c r="D12" s="16">
        <f t="shared" si="0"/>
        <v>1654.0677564102564</v>
      </c>
    </row>
    <row r="13" spans="1:4" ht="12">
      <c r="A13" s="15" t="s">
        <v>5</v>
      </c>
      <c r="B13" s="16">
        <f>wykonanie!Q56+wykonanie!L286</f>
        <v>2832437.6599999997</v>
      </c>
      <c r="C13" s="18">
        <f>(175+178)/2</f>
        <v>176.5</v>
      </c>
      <c r="D13" s="16">
        <f t="shared" si="0"/>
        <v>1337.3171199244568</v>
      </c>
    </row>
    <row r="14" spans="1:4" ht="10.9" customHeight="1"/>
    <row r="15" spans="1:4" ht="15">
      <c r="A15" s="3" t="s">
        <v>49</v>
      </c>
      <c r="B15" s="29"/>
      <c r="C15" s="29"/>
    </row>
    <row r="16" spans="1:4" ht="24">
      <c r="A16" s="30"/>
      <c r="B16" s="30" t="s">
        <v>83</v>
      </c>
      <c r="C16" s="31" t="s">
        <v>85</v>
      </c>
      <c r="D16" s="31" t="s">
        <v>48</v>
      </c>
    </row>
    <row r="17" spans="1:4" ht="12">
      <c r="A17" s="15" t="s">
        <v>1</v>
      </c>
      <c r="B17" s="16">
        <f>wykonanie!K124</f>
        <v>183381.50999999998</v>
      </c>
      <c r="C17" s="18">
        <f>(40+71)/2</f>
        <v>55.5</v>
      </c>
      <c r="D17" s="16">
        <f>B17/C17/12</f>
        <v>275.34761261261258</v>
      </c>
    </row>
    <row r="18" spans="1:4" ht="12">
      <c r="A18" s="15" t="s">
        <v>2</v>
      </c>
      <c r="B18" s="16">
        <f>wykonanie!K125</f>
        <v>261745.23</v>
      </c>
      <c r="C18" s="18">
        <f>(63+58)/2</f>
        <v>60.5</v>
      </c>
      <c r="D18" s="16">
        <f t="shared" ref="D18:D25" si="1">B18/C18/12</f>
        <v>360.53061983471076</v>
      </c>
    </row>
    <row r="19" spans="1:4" ht="12">
      <c r="A19" s="15" t="s">
        <v>8</v>
      </c>
      <c r="B19" s="16">
        <f>wykonanie!K126+wykonanie!M264</f>
        <v>81916.77</v>
      </c>
      <c r="C19" s="18">
        <f>(23+25)/2</f>
        <v>24</v>
      </c>
      <c r="D19" s="16">
        <f t="shared" si="1"/>
        <v>284.43322916666665</v>
      </c>
    </row>
    <row r="20" spans="1:4" ht="12">
      <c r="A20" s="15" t="s">
        <v>7</v>
      </c>
      <c r="B20" s="16">
        <f>wykonanie!K127+wykonanie!M265</f>
        <v>160223.35</v>
      </c>
      <c r="C20" s="18">
        <f>(21+25)/2</f>
        <v>23</v>
      </c>
      <c r="D20" s="16">
        <f t="shared" si="1"/>
        <v>580.51938405797102</v>
      </c>
    </row>
    <row r="21" spans="1:4" ht="12">
      <c r="A21" s="15" t="s">
        <v>3</v>
      </c>
      <c r="B21" s="16">
        <f>wykonanie!K128</f>
        <v>211596.30000000002</v>
      </c>
      <c r="C21" s="18">
        <f>(41+53)/2</f>
        <v>47</v>
      </c>
      <c r="D21" s="16">
        <f t="shared" si="1"/>
        <v>375.1707446808511</v>
      </c>
    </row>
    <row r="22" spans="1:4" ht="12">
      <c r="A22" s="15" t="s">
        <v>43</v>
      </c>
      <c r="B22" s="16">
        <f>wykonanie!K129+wykonanie!M266</f>
        <v>144385.87</v>
      </c>
      <c r="C22" s="18">
        <f>(25+26)/2</f>
        <v>25.5</v>
      </c>
      <c r="D22" s="16">
        <f t="shared" si="1"/>
        <v>471.849248366013</v>
      </c>
    </row>
    <row r="23" spans="1:4" ht="12">
      <c r="A23" s="15" t="s">
        <v>4</v>
      </c>
      <c r="B23" s="16">
        <f>wykonanie!K130+wykonanie!M267</f>
        <v>850987.55999999994</v>
      </c>
      <c r="C23" s="18">
        <f>(112+106)/2</f>
        <v>109</v>
      </c>
      <c r="D23" s="16">
        <f t="shared" si="1"/>
        <v>650.60211009174304</v>
      </c>
    </row>
    <row r="24" spans="1:4" ht="12">
      <c r="A24" s="15" t="s">
        <v>6</v>
      </c>
      <c r="B24" s="16">
        <f>wykonanie!K131</f>
        <v>92825.04</v>
      </c>
      <c r="C24" s="18">
        <f>(22+19)/2</f>
        <v>20.5</v>
      </c>
      <c r="D24" s="16">
        <f t="shared" si="1"/>
        <v>377.33756097560973</v>
      </c>
    </row>
    <row r="25" spans="1:4" ht="12">
      <c r="A25" s="15" t="s">
        <v>5</v>
      </c>
      <c r="B25" s="16">
        <f>wykonanie!K132</f>
        <v>114969.49</v>
      </c>
      <c r="C25" s="18">
        <f>(13+27)/2</f>
        <v>20</v>
      </c>
      <c r="D25" s="16">
        <f t="shared" si="1"/>
        <v>479.03954166666671</v>
      </c>
    </row>
    <row r="26" spans="1:4" ht="9" customHeight="1"/>
    <row r="27" spans="1:4" ht="15">
      <c r="A27" s="3" t="s">
        <v>50</v>
      </c>
      <c r="B27" s="29"/>
    </row>
    <row r="28" spans="1:4" ht="24">
      <c r="A28" s="30"/>
      <c r="B28" s="30" t="s">
        <v>83</v>
      </c>
      <c r="C28" s="31" t="s">
        <v>86</v>
      </c>
      <c r="D28" s="31" t="s">
        <v>48</v>
      </c>
    </row>
    <row r="29" spans="1:4" ht="12">
      <c r="A29" s="15" t="s">
        <v>37</v>
      </c>
      <c r="B29" s="16">
        <f>wykonanie!N173</f>
        <v>1187130.08</v>
      </c>
      <c r="C29" s="18">
        <f>(74+72)/2</f>
        <v>73</v>
      </c>
      <c r="D29" s="16">
        <f>B29/C29/12</f>
        <v>1355.1713242009134</v>
      </c>
    </row>
    <row r="30" spans="1:4" ht="12">
      <c r="A30" s="15" t="s">
        <v>38</v>
      </c>
      <c r="B30" s="16">
        <f>wykonanie!N174+wykonanie!M268</f>
        <v>2165050.6</v>
      </c>
      <c r="C30" s="18">
        <f>(64+67)/2</f>
        <v>65.5</v>
      </c>
      <c r="D30" s="16">
        <f t="shared" ref="D30:D33" si="2">B30/C30/12</f>
        <v>2754.5173027989822</v>
      </c>
    </row>
    <row r="31" spans="1:4" ht="12">
      <c r="A31" s="15" t="s">
        <v>39</v>
      </c>
      <c r="B31" s="16">
        <f>wykonanie!N175</f>
        <v>1290668.8099999998</v>
      </c>
      <c r="C31" s="18">
        <f>(75+80)/2</f>
        <v>77.5</v>
      </c>
      <c r="D31" s="16">
        <f t="shared" si="2"/>
        <v>1387.8159247311826</v>
      </c>
    </row>
    <row r="32" spans="1:4" ht="12">
      <c r="A32" s="15" t="s">
        <v>40</v>
      </c>
      <c r="B32" s="16">
        <f>wykonanie!N176</f>
        <v>801418.3</v>
      </c>
      <c r="C32" s="18">
        <f>(71+59)/2</f>
        <v>65</v>
      </c>
      <c r="D32" s="16">
        <f t="shared" si="2"/>
        <v>1027.459358974359</v>
      </c>
    </row>
    <row r="33" spans="1:4" ht="12">
      <c r="A33" s="15" t="s">
        <v>41</v>
      </c>
      <c r="B33" s="16">
        <f>wykonanie!N177+wykonanie!M269</f>
        <v>1379630.7699999998</v>
      </c>
      <c r="C33" s="18">
        <f>(87+95)/2</f>
        <v>91</v>
      </c>
      <c r="D33" s="16">
        <f t="shared" si="2"/>
        <v>1263.3981410256408</v>
      </c>
    </row>
    <row r="34" spans="1:4" ht="12">
      <c r="A34" s="17"/>
      <c r="B34" s="17"/>
      <c r="C34" s="17"/>
      <c r="D34" s="17"/>
    </row>
    <row r="35" spans="1:4">
      <c r="A35" s="1" t="s">
        <v>51</v>
      </c>
    </row>
  </sheetData>
  <mergeCells count="1">
    <mergeCell ref="A1:D1"/>
  </mergeCells>
  <pageMargins left="0.70866141732283472" right="0.70866141732283472" top="0.74803149606299213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wykonanie</vt:lpstr>
      <vt:lpstr>koszt 1 ucznia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T.Cynka</dc:creator>
  <cp:lastModifiedBy>Tatiana Cynka</cp:lastModifiedBy>
  <cp:lastPrinted>2023-02-08T11:14:15Z</cp:lastPrinted>
  <dcterms:created xsi:type="dcterms:W3CDTF">2022-03-01T08:18:39Z</dcterms:created>
  <dcterms:modified xsi:type="dcterms:W3CDTF">2023-03-06T08:09:08Z</dcterms:modified>
</cp:coreProperties>
</file>